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TRIM2024LDF PARA PUBLICAR\chuy\"/>
    </mc:Choice>
  </mc:AlternateContent>
  <bookViews>
    <workbookView xWindow="0" yWindow="0" windowWidth="23400" windowHeight="8670" firstSheet="1" activeTab="1"/>
  </bookViews>
  <sheets>
    <sheet name="BExRepositorySheet" sheetId="4" state="veryHidden" r:id="rId1"/>
    <sheet name="F4-BP" sheetId="8" r:id="rId2"/>
    <sheet name="Hoja1" sheetId="7" state="hidden" r:id="rId3"/>
    <sheet name="Tabla 2" sheetId="6" state="hidden" r:id="rId4"/>
    <sheet name="Table" sheetId="1" state="hidden" r:id="rId5"/>
    <sheet name="Graph" sheetId="2" state="hidden" r:id="rId6"/>
  </sheets>
  <externalReferences>
    <externalReference r:id="rId7"/>
  </externalReferences>
  <definedNames>
    <definedName name="_xlnm.Print_Area" localSheetId="1">'F4-BP'!$A$1:$F$77</definedName>
    <definedName name="_xlnm.Print_Area" localSheetId="3">'Tabla 2'!$A$1:$M$9</definedName>
    <definedName name="_xlnm.Print_Area" localSheetId="4">Table!$A$1:$N$56</definedName>
    <definedName name="DF_GRID_1">Table!$G$15:$M$55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</workbook>
</file>

<file path=xl/calcChain.xml><?xml version="1.0" encoding="utf-8"?>
<calcChain xmlns="http://schemas.openxmlformats.org/spreadsheetml/2006/main">
  <c r="F19" i="8" l="1"/>
  <c r="E19" i="8"/>
  <c r="F68" i="8" l="1"/>
  <c r="E68" i="8"/>
  <c r="F66" i="8"/>
  <c r="E66" i="8"/>
  <c r="F53" i="8"/>
  <c r="E53" i="8"/>
  <c r="F62" i="8" l="1"/>
  <c r="E62" i="8"/>
  <c r="F47" i="8"/>
  <c r="E47" i="8"/>
  <c r="F70" i="8" l="1"/>
  <c r="E70" i="8"/>
  <c r="D68" i="8"/>
  <c r="D66" i="8"/>
  <c r="F65" i="8"/>
  <c r="E65" i="8"/>
  <c r="D65" i="8"/>
  <c r="D64" i="8" s="1"/>
  <c r="F64" i="8"/>
  <c r="F72" i="8" s="1"/>
  <c r="F74" i="8" s="1"/>
  <c r="E64" i="8"/>
  <c r="D62" i="8"/>
  <c r="D72" i="8" s="1"/>
  <c r="D74" i="8" s="1"/>
  <c r="F55" i="8"/>
  <c r="E55" i="8"/>
  <c r="D53" i="8"/>
  <c r="F51" i="8"/>
  <c r="E51" i="8"/>
  <c r="D51" i="8"/>
  <c r="F50" i="8"/>
  <c r="F49" i="8" s="1"/>
  <c r="E50" i="8"/>
  <c r="D50" i="8"/>
  <c r="D47" i="8"/>
  <c r="D43" i="8"/>
  <c r="F42" i="8"/>
  <c r="F41" i="8" s="1"/>
  <c r="E42" i="8"/>
  <c r="E41" i="8" s="1"/>
  <c r="D42" i="8"/>
  <c r="F39" i="8"/>
  <c r="E39" i="8"/>
  <c r="D39" i="8"/>
  <c r="F38" i="8"/>
  <c r="F37" i="8" s="1"/>
  <c r="E38" i="8"/>
  <c r="E37" i="8" s="1"/>
  <c r="D38" i="8"/>
  <c r="D32" i="8"/>
  <c r="E30" i="8"/>
  <c r="D31" i="8"/>
  <c r="F30" i="8"/>
  <c r="D17" i="8"/>
  <c r="E15" i="8"/>
  <c r="D16" i="8"/>
  <c r="F15" i="8"/>
  <c r="D15" i="8"/>
  <c r="AB1" i="8"/>
  <c r="AD1" i="8" s="1"/>
  <c r="AA1" i="8"/>
  <c r="AC1" i="8" s="1"/>
  <c r="K1" i="8"/>
  <c r="I1" i="8" s="1"/>
  <c r="F1" i="8"/>
  <c r="H1" i="8" s="1"/>
  <c r="E1" i="8"/>
  <c r="G1" i="8" s="1"/>
  <c r="D1" i="8"/>
  <c r="D37" i="8" l="1"/>
  <c r="D49" i="8"/>
  <c r="D57" i="8" s="1"/>
  <c r="D59" i="8" s="1"/>
  <c r="E49" i="8"/>
  <c r="E57" i="8" s="1"/>
  <c r="E59" i="8" s="1"/>
  <c r="E72" i="8"/>
  <c r="E74" i="8" s="1"/>
  <c r="E44" i="8"/>
  <c r="E13" i="8" s="1"/>
  <c r="E10" i="8" s="1"/>
  <c r="F44" i="8"/>
  <c r="F13" i="8" s="1"/>
  <c r="F10" i="8" s="1"/>
  <c r="F23" i="8" s="1"/>
  <c r="F25" i="8" s="1"/>
  <c r="F27" i="8" s="1"/>
  <c r="F34" i="8" s="1"/>
  <c r="D41" i="8"/>
  <c r="D44" i="8" s="1"/>
  <c r="D13" i="8" s="1"/>
  <c r="D10" i="8" s="1"/>
  <c r="D23" i="8" s="1"/>
  <c r="D25" i="8" s="1"/>
  <c r="D27" i="8" s="1"/>
  <c r="F57" i="8"/>
  <c r="F59" i="8" s="1"/>
  <c r="D30" i="8"/>
  <c r="E23" i="8"/>
  <c r="E25" i="8" s="1"/>
  <c r="E27" i="8" s="1"/>
  <c r="E34" i="8" s="1"/>
  <c r="T1" i="8"/>
  <c r="R1" i="8"/>
  <c r="U1" i="8" s="1"/>
  <c r="Q1" i="8"/>
  <c r="L1" i="8" s="1"/>
  <c r="M1" i="8" s="1"/>
  <c r="J1" i="8"/>
  <c r="D34" i="8" l="1"/>
  <c r="C9" i="7" l="1"/>
  <c r="C11" i="7" s="1"/>
  <c r="C14" i="7" s="1"/>
  <c r="C8" i="7"/>
  <c r="H8" i="7"/>
  <c r="I8" i="7" s="1"/>
  <c r="B22" i="7" l="1"/>
</calcChain>
</file>

<file path=xl/sharedStrings.xml><?xml version="1.0" encoding="utf-8"?>
<sst xmlns="http://schemas.openxmlformats.org/spreadsheetml/2006/main" count="301" uniqueCount="157">
  <si>
    <t>FEP8Qry3</t>
  </si>
  <si>
    <t>Information</t>
  </si>
  <si>
    <t>Table</t>
  </si>
  <si>
    <t xml:space="preserve"> </t>
  </si>
  <si>
    <t>Filter</t>
  </si>
  <si>
    <t>Descripción query</t>
  </si>
  <si>
    <t>4.  Balance Presupuestario</t>
  </si>
  <si>
    <t>Actualidad datos (fecha)</t>
  </si>
  <si>
    <t>Modificado por</t>
  </si>
  <si>
    <t>Autor</t>
  </si>
  <si>
    <t>ADVJYNOQUIO</t>
  </si>
  <si>
    <t>Fe.clave</t>
  </si>
  <si>
    <t>Nombre técnico query</t>
  </si>
  <si>
    <t>ZFM_VRL_MP01_Q040</t>
  </si>
  <si>
    <t>Usuario actual</t>
  </si>
  <si>
    <t>InfoSitio</t>
  </si>
  <si>
    <t>ZVRL_MP01</t>
  </si>
  <si>
    <t>Últ.actual.pantalla</t>
  </si>
  <si>
    <t>0CMMT_ITEM__ZCAPITUL</t>
  </si>
  <si>
    <t/>
  </si>
  <si>
    <t>0CMMT_ITEM__ZCONCEPT</t>
  </si>
  <si>
    <t>0CMMT_ITEM__ZINGRESO</t>
  </si>
  <si>
    <t>0CMMT_ITEM__ZRUBRO</t>
  </si>
  <si>
    <t>0FUND__ZETIQUETA</t>
  </si>
  <si>
    <t>Cuenta de mayor</t>
  </si>
  <si>
    <t>Ejercicio/Período</t>
  </si>
  <si>
    <t>Estruct.</t>
  </si>
  <si>
    <t>Fondos</t>
  </si>
  <si>
    <t>Pos.presupuestaria</t>
  </si>
  <si>
    <t>Ratios</t>
  </si>
  <si>
    <t>Actualidad de datos</t>
  </si>
  <si>
    <t>Hora de modificación</t>
  </si>
  <si>
    <t>[E] Aprobado</t>
  </si>
  <si>
    <t>[E] Devengado</t>
  </si>
  <si>
    <t>[E] Pagado</t>
  </si>
  <si>
    <t>[I] Estimado</t>
  </si>
  <si>
    <t>[I] Devengado</t>
  </si>
  <si>
    <t>[I] Recaudado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</si>
  <si>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</si>
  <si>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</si>
  <si>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</si>
  <si>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</si>
  <si>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B1+B2).</t>
  </si>
  <si>
    <t>B1. Gasto No Etiquetado (sin incluir Amortización de la Deud</t>
  </si>
  <si>
    <t>B2. Gasto Etiquetado (sin incluir Amortización de la Deuda P</t>
  </si>
  <si>
    <t>C. Remanentes del Ejercicio Anterior ( C = C1 + C2 ).</t>
  </si>
  <si>
    <t>C1. Remanentes de Ingresos de Libre Disposición aplicados en</t>
  </si>
  <si>
    <t>C2. Remanentes de Transferencias Federales Etiquetadas aplic</t>
  </si>
  <si>
    <t>I. Balance Presupuestario (I = A – B + C).</t>
  </si>
  <si>
    <t>II. Balance Presupuestario sin Financ. Neto (II = I - A3).</t>
  </si>
  <si>
    <t>III. Balan. Presup. sin Financ. Neto y sin Reman. (III=II-C)</t>
  </si>
  <si>
    <t>E. Intereses, Comisiones y Gastos de la Deuda (E = E1+E2).</t>
  </si>
  <si>
    <t>E1. Inte., Com. y Gastos de la Deuda con Gasto No Etiquetado</t>
  </si>
  <si>
    <t>E2. Inte., Com. y Gastos de la Deuda con Gasto Etiquetado</t>
  </si>
  <si>
    <t>IV. Balance Primario (IV = III + E).</t>
  </si>
  <si>
    <t>F. Financiamiento (F = F1 + F2).</t>
  </si>
  <si>
    <t>F1. Financ, con Fuente de Pago de Ingresos de Libre Dispos.</t>
  </si>
  <si>
    <t>F2. Financiamiento con Fuente de Pago de Transf. Feder. Etiq</t>
  </si>
  <si>
    <t>G. Amortización de la Deuda (G = G1 + G2).</t>
  </si>
  <si>
    <t>G1. Amortización de la Deuda Pública con Gasto No Etiquetado</t>
  </si>
  <si>
    <t>G2. Amortización de la Deuda Pública con Gasto Etiquetado</t>
  </si>
  <si>
    <t>A3. Financiamiento Neto (A3 = F – G )</t>
  </si>
  <si>
    <t>A1. Ingresos de Libre Disposición.</t>
  </si>
  <si>
    <t>A3.1 Financ. Neto Fuente Pago Ingr. Libre Dispo(A3. =F1-G1).</t>
  </si>
  <si>
    <t>B1. Gasto No Etiquetado (sin incluir Amortización de la Deu.</t>
  </si>
  <si>
    <t>C1. Remanentes de Ingresos de Libre Disposición aplicados e.</t>
  </si>
  <si>
    <t>V. Balance Presup. de Recur. Disp.  (V=A1+ A3.1–B1+C1).</t>
  </si>
  <si>
    <t>VI. Balance Presup. de Rec. Disp. sin Finan. Neto(VI=V–A3.1-</t>
  </si>
  <si>
    <t>A2. Transferencias Federales Etiquetadas.</t>
  </si>
  <si>
    <t>A3.2 Fin. Neto con Fte. de Pago de Transf. Fed. Etiq. (A3.2.</t>
  </si>
  <si>
    <t>F2. Financiamiento con Fuente de Pago de Transf. Feder. Eti.</t>
  </si>
  <si>
    <t>G2. Amortización de la Deuda Pública con Gasto Etiquetado.</t>
  </si>
  <si>
    <t>B2. Gasto Etiquetado (sin incluir Amortización de la Deuda .</t>
  </si>
  <si>
    <t>C2. Remanentes de Transferencias Federales Etiqueta.</t>
  </si>
  <si>
    <t>VII. Bal. Presup. de Rec.Etiq. (VII = A2 + A3.2 – B2 + C2).</t>
  </si>
  <si>
    <t>VIII. Bal.Pres. de Rec. Etiq. sin Fin. Neto (VIII=VII–A3.2)</t>
  </si>
  <si>
    <t>Balance Presupuestario - LDF</t>
  </si>
  <si>
    <t>Devengado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</si>
  <si>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</si>
  <si>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</si>
  <si>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</si>
  <si>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</si>
  <si>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</si>
  <si>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</si>
  <si>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</si>
  <si>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</si>
  <si>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</si>
  <si>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</si>
  <si>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</si>
  <si>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</si>
  <si>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</si>
  <si>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</si>
  <si>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</si>
  <si>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</si>
  <si>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</si>
  <si>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</si>
  <si>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</si>
  <si>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</si>
  <si>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</si>
  <si>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</si>
  <si>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</t>
  </si>
  <si>
    <t>VII. Balance Presupuestario de Recursos Etiquetados (VII = A2 + A3.2 – B2 + C2)</t>
  </si>
  <si>
    <t>VIII. Balance Presupuestario de Recursos Etiquetados sin Financiamiento Neto (VIII = VII – A3.2)</t>
  </si>
  <si>
    <t>Clase de presupuesto</t>
  </si>
  <si>
    <t>Compr./Real: Detalle</t>
  </si>
  <si>
    <t>ID petición</t>
  </si>
  <si>
    <t>RATIO 1</t>
  </si>
  <si>
    <t>RATIO 2</t>
  </si>
  <si>
    <t xml:space="preserve">    Derechos a Recibir Efectivo o Equivalentes</t>
  </si>
  <si>
    <t>ADVIVIEYRA</t>
  </si>
  <si>
    <t>Del 1 de Enero al 30 de Junio del 2019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</si>
  <si>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</si>
  <si>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</si>
  <si>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</si>
  <si>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</si>
  <si>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</si>
  <si>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</si>
  <si>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</si>
  <si>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</si>
  <si>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</si>
  <si>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</si>
  <si>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</si>
  <si>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</si>
  <si>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1</t>
  </si>
  <si>
    <t>Mes 2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</si>
  <si>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</si>
  <si>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</si>
  <si>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</si>
  <si>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</si>
  <si>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</si>
  <si>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</si>
  <si>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</si>
  <si>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</si>
  <si>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</si>
  <si>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</si>
  <si>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</si>
  <si>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</si>
  <si>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Días</t>
  </si>
  <si>
    <t>02/05/2019</t>
  </si>
  <si>
    <t>15:17:23</t>
  </si>
  <si>
    <t>22/07/2024</t>
  </si>
  <si>
    <t>02/05/2019 15:17:23</t>
  </si>
  <si>
    <t>2024</t>
  </si>
  <si>
    <t>GRPSJGONZALE</t>
  </si>
  <si>
    <t>22/07/2024 11:33:35</t>
  </si>
  <si>
    <t>24</t>
  </si>
  <si>
    <t>28/10/2019 19:05:49</t>
  </si>
  <si>
    <t>A. Ingresos Totales (A = A1+A2+A3),A1. Ingresos de Libre Disposición,A2. Transferencias Federales Etiquetadas...</t>
  </si>
  <si>
    <t>01-ENE..06-JUN</t>
  </si>
  <si>
    <t>GOBIERNO DEL ESTADO DE MICHOACAN</t>
  </si>
  <si>
    <t>(Pesos)</t>
  </si>
  <si>
    <t>Concepto (c)</t>
  </si>
  <si>
    <t>Estimado/</t>
  </si>
  <si>
    <t>Recaudado/</t>
  </si>
  <si>
    <t>Aprobado (d)</t>
  </si>
  <si>
    <t xml:space="preserve">Pagado 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</si>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</sst>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_-* #,##0.00\ _€_-;\-* #,##0.00\ _€_-;_-* &quot;-&quot;??\ _€_-;_-@_-"/>
  </numFmts>
  <fonts count="50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8">
    <xf numFmtId="0" fontId="0" fillId="2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1" applyNumberFormat="0" applyAlignment="0" applyProtection="0"/>
    <xf numFmtId="0" fontId="16" fillId="15" borderId="2" applyNumberFormat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13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1" applyNumberFormat="0" applyAlignment="0" applyProtection="0"/>
    <xf numFmtId="0" fontId="23" fillId="0" borderId="6" applyNumberFormat="0" applyFill="0" applyAlignment="0" applyProtection="0"/>
    <xf numFmtId="0" fontId="24" fillId="21" borderId="0" applyNumberFormat="0" applyBorder="0" applyAlignment="0" applyProtection="0"/>
    <xf numFmtId="0" fontId="2" fillId="20" borderId="1" applyNumberFormat="0" applyFont="0" applyAlignment="0" applyProtection="0"/>
    <xf numFmtId="0" fontId="25" fillId="23" borderId="7" applyNumberFormat="0" applyAlignment="0" applyProtection="0"/>
    <xf numFmtId="4" fontId="4" fillId="27" borderId="1" applyNumberFormat="0" applyProtection="0">
      <alignment vertical="center"/>
    </xf>
    <xf numFmtId="4" fontId="28" fillId="28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0" fontId="9" fillId="27" borderId="8" applyNumberFormat="0" applyProtection="0">
      <alignment horizontal="left" vertical="top" indent="1"/>
    </xf>
    <xf numFmtId="4" fontId="4" fillId="29" borderId="1" applyNumberFormat="0" applyProtection="0">
      <alignment horizontal="left" vertical="center" indent="1"/>
    </xf>
    <xf numFmtId="4" fontId="4" fillId="30" borderId="1" applyNumberFormat="0" applyProtection="0">
      <alignment horizontal="right" vertical="center"/>
    </xf>
    <xf numFmtId="4" fontId="4" fillId="31" borderId="1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8" fillId="40" borderId="9" applyNumberFormat="0" applyProtection="0">
      <alignment horizontal="left" vertical="center" indent="1"/>
    </xf>
    <xf numFmtId="4" fontId="4" fillId="41" borderId="1" applyNumberFormat="0" applyProtection="0">
      <alignment horizontal="right" vertical="center"/>
    </xf>
    <xf numFmtId="4" fontId="4" fillId="42" borderId="9" applyNumberFormat="0" applyProtection="0">
      <alignment horizontal="left" vertical="center" indent="1"/>
    </xf>
    <xf numFmtId="4" fontId="4" fillId="41" borderId="9" applyNumberFormat="0" applyProtection="0">
      <alignment horizontal="left" vertical="center" indent="1"/>
    </xf>
    <xf numFmtId="0" fontId="4" fillId="43" borderId="1" applyNumberFormat="0" applyProtection="0">
      <alignment horizontal="left" vertical="center" indent="1"/>
    </xf>
    <xf numFmtId="0" fontId="2" fillId="40" borderId="8" applyNumberFormat="0" applyProtection="0">
      <alignment horizontal="left" vertical="top" indent="1"/>
    </xf>
    <xf numFmtId="0" fontId="4" fillId="44" borderId="1" applyNumberFormat="0" applyProtection="0">
      <alignment horizontal="left" vertical="center" indent="1"/>
    </xf>
    <xf numFmtId="0" fontId="2" fillId="41" borderId="8" applyNumberFormat="0" applyProtection="0">
      <alignment horizontal="left" vertical="top" indent="1"/>
    </xf>
    <xf numFmtId="0" fontId="4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4" fillId="42" borderId="1" applyNumberFormat="0" applyProtection="0">
      <alignment horizontal="left" vertical="center" indent="1"/>
    </xf>
    <xf numFmtId="0" fontId="2" fillId="42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5" fillId="40" borderId="11" applyBorder="0"/>
    <xf numFmtId="4" fontId="6" fillId="47" borderId="8" applyNumberFormat="0" applyProtection="0">
      <alignment vertical="center"/>
    </xf>
    <xf numFmtId="4" fontId="28" fillId="48" borderId="12" applyNumberFormat="0" applyProtection="0">
      <alignment vertical="center"/>
    </xf>
    <xf numFmtId="4" fontId="6" fillId="43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28" fillId="49" borderId="1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4" fontId="10" fillId="50" borderId="9" applyNumberFormat="0" applyProtection="0">
      <alignment horizontal="left" vertical="center" indent="1"/>
    </xf>
    <xf numFmtId="0" fontId="4" fillId="51" borderId="12"/>
    <xf numFmtId="4" fontId="11" fillId="46" borderId="1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/>
    <xf numFmtId="0" fontId="47" fillId="0" borderId="0" applyNumberFormat="0" applyFill="0" applyBorder="0" applyAlignment="0" applyProtection="0"/>
    <xf numFmtId="0" fontId="20" fillId="0" borderId="41" applyNumberFormat="0" applyFill="0" applyAlignment="0" applyProtection="0"/>
    <xf numFmtId="0" fontId="21" fillId="0" borderId="42" applyNumberFormat="0" applyFill="0" applyAlignment="0" applyProtection="0"/>
    <xf numFmtId="0" fontId="23" fillId="55" borderId="0" applyNumberFormat="0" applyBorder="0" applyAlignment="0" applyProtection="0"/>
    <xf numFmtId="0" fontId="36" fillId="10" borderId="0" applyNumberFormat="0" applyBorder="0" applyAlignment="0" applyProtection="0"/>
    <xf numFmtId="0" fontId="37" fillId="21" borderId="0" applyNumberFormat="0" applyBorder="0" applyAlignment="0" applyProtection="0"/>
    <xf numFmtId="0" fontId="22" fillId="21" borderId="37" applyNumberFormat="0" applyAlignment="0" applyProtection="0"/>
    <xf numFmtId="0" fontId="25" fillId="56" borderId="7" applyNumberFormat="0" applyAlignment="0" applyProtection="0"/>
    <xf numFmtId="0" fontId="34" fillId="56" borderId="37" applyNumberFormat="0" applyAlignment="0" applyProtection="0"/>
    <xf numFmtId="0" fontId="35" fillId="0" borderId="38" applyNumberFormat="0" applyFill="0" applyAlignment="0" applyProtection="0"/>
    <xf numFmtId="0" fontId="16" fillId="16" borderId="2" applyNumberFormat="0" applyAlignment="0" applyProtection="0"/>
    <xf numFmtId="0" fontId="45" fillId="0" borderId="0" applyNumberFormat="0" applyFill="0" applyBorder="0" applyAlignment="0" applyProtection="0"/>
    <xf numFmtId="0" fontId="8" fillId="20" borderId="39" applyNumberFormat="0" applyFont="0" applyAlignment="0" applyProtection="0"/>
    <xf numFmtId="0" fontId="46" fillId="0" borderId="0" applyNumberFormat="0" applyFill="0" applyBorder="0" applyAlignment="0" applyProtection="0"/>
    <xf numFmtId="4" fontId="38" fillId="27" borderId="8" applyNumberFormat="0" applyProtection="0">
      <alignment vertical="center"/>
    </xf>
    <xf numFmtId="4" fontId="39" fillId="27" borderId="8" applyNumberFormat="0" applyProtection="0">
      <alignment vertical="center"/>
    </xf>
    <xf numFmtId="4" fontId="38" fillId="27" borderId="8" applyNumberFormat="0" applyProtection="0">
      <alignment horizontal="left" vertical="center" indent="1"/>
    </xf>
    <xf numFmtId="0" fontId="38" fillId="27" borderId="8" applyNumberFormat="0" applyProtection="0">
      <alignment horizontal="left" vertical="top" indent="1"/>
    </xf>
    <xf numFmtId="4" fontId="38" fillId="41" borderId="0" applyNumberFormat="0" applyProtection="0">
      <alignment horizontal="left" vertical="center" indent="1"/>
    </xf>
    <xf numFmtId="4" fontId="40" fillId="30" borderId="8" applyNumberFormat="0" applyProtection="0">
      <alignment horizontal="right" vertical="center"/>
    </xf>
    <xf numFmtId="4" fontId="40" fillId="57" borderId="8" applyNumberFormat="0" applyProtection="0">
      <alignment horizontal="right" vertical="center"/>
    </xf>
    <xf numFmtId="4" fontId="40" fillId="32" borderId="8" applyNumberFormat="0" applyProtection="0">
      <alignment horizontal="right" vertical="center"/>
    </xf>
    <xf numFmtId="4" fontId="40" fillId="33" borderId="8" applyNumberFormat="0" applyProtection="0">
      <alignment horizontal="right" vertical="center"/>
    </xf>
    <xf numFmtId="4" fontId="40" fillId="34" borderId="8" applyNumberFormat="0" applyProtection="0">
      <alignment horizontal="right" vertical="center"/>
    </xf>
    <xf numFmtId="4" fontId="40" fillId="35" borderId="8" applyNumberFormat="0" applyProtection="0">
      <alignment horizontal="right" vertical="center"/>
    </xf>
    <xf numFmtId="4" fontId="40" fillId="36" borderId="8" applyNumberFormat="0" applyProtection="0">
      <alignment horizontal="right" vertical="center"/>
    </xf>
    <xf numFmtId="4" fontId="40" fillId="37" borderId="8" applyNumberFormat="0" applyProtection="0">
      <alignment horizontal="right" vertical="center"/>
    </xf>
    <xf numFmtId="4" fontId="40" fillId="38" borderId="8" applyNumberFormat="0" applyProtection="0">
      <alignment horizontal="right" vertical="center"/>
    </xf>
    <xf numFmtId="4" fontId="38" fillId="39" borderId="40" applyNumberFormat="0" applyProtection="0">
      <alignment horizontal="left" vertical="center" indent="1"/>
    </xf>
    <xf numFmtId="4" fontId="40" fillId="42" borderId="0" applyNumberFormat="0" applyProtection="0">
      <alignment horizontal="left" vertical="center" indent="1"/>
    </xf>
    <xf numFmtId="4" fontId="41" fillId="40" borderId="0" applyNumberFormat="0" applyProtection="0">
      <alignment horizontal="left" vertical="center" indent="1"/>
    </xf>
    <xf numFmtId="4" fontId="40" fillId="41" borderId="8" applyNumberFormat="0" applyProtection="0">
      <alignment horizontal="right" vertical="center"/>
    </xf>
    <xf numFmtId="4" fontId="40" fillId="42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0" fontId="8" fillId="40" borderId="8" applyNumberFormat="0" applyProtection="0">
      <alignment horizontal="left" vertical="center" indent="1"/>
    </xf>
    <xf numFmtId="0" fontId="8" fillId="40" borderId="8" applyNumberFormat="0" applyProtection="0">
      <alignment horizontal="left" vertical="top" indent="1"/>
    </xf>
    <xf numFmtId="0" fontId="8" fillId="41" borderId="8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0" fontId="8" fillId="45" borderId="8" applyNumberFormat="0" applyProtection="0">
      <alignment horizontal="left" vertical="center" indent="1"/>
    </xf>
    <xf numFmtId="0" fontId="8" fillId="45" borderId="8" applyNumberFormat="0" applyProtection="0">
      <alignment horizontal="left" vertical="top" indent="1"/>
    </xf>
    <xf numFmtId="0" fontId="8" fillId="42" borderId="8" applyNumberFormat="0" applyProtection="0">
      <alignment horizontal="left" vertical="center" indent="1"/>
    </xf>
    <xf numFmtId="0" fontId="8" fillId="42" borderId="8" applyNumberFormat="0" applyProtection="0">
      <alignment horizontal="left" vertical="top" indent="1"/>
    </xf>
    <xf numFmtId="0" fontId="8" fillId="46" borderId="12" applyNumberFormat="0">
      <protection locked="0"/>
    </xf>
    <xf numFmtId="4" fontId="40" fillId="47" borderId="8" applyNumberFormat="0" applyProtection="0">
      <alignment vertical="center"/>
    </xf>
    <xf numFmtId="4" fontId="42" fillId="47" borderId="8" applyNumberFormat="0" applyProtection="0">
      <alignment vertical="center"/>
    </xf>
    <xf numFmtId="4" fontId="40" fillId="47" borderId="8" applyNumberFormat="0" applyProtection="0">
      <alignment horizontal="left" vertical="center" indent="1"/>
    </xf>
    <xf numFmtId="0" fontId="40" fillId="47" borderId="8" applyNumberFormat="0" applyProtection="0">
      <alignment horizontal="left" vertical="top" indent="1"/>
    </xf>
    <xf numFmtId="4" fontId="40" fillId="42" borderId="8" applyNumberFormat="0" applyProtection="0">
      <alignment horizontal="right" vertical="center"/>
    </xf>
    <xf numFmtId="4" fontId="42" fillId="42" borderId="8" applyNumberFormat="0" applyProtection="0">
      <alignment horizontal="right" vertical="center"/>
    </xf>
    <xf numFmtId="4" fontId="40" fillId="41" borderId="8" applyNumberFormat="0" applyProtection="0">
      <alignment horizontal="left" vertical="center" indent="1"/>
    </xf>
    <xf numFmtId="0" fontId="40" fillId="41" borderId="8" applyNumberFormat="0" applyProtection="0">
      <alignment horizontal="left" vertical="top" indent="1"/>
    </xf>
    <xf numFmtId="4" fontId="43" fillId="50" borderId="0" applyNumberFormat="0" applyProtection="0">
      <alignment horizontal="left" vertical="center" indent="1"/>
    </xf>
    <xf numFmtId="4" fontId="44" fillId="42" borderId="8" applyNumberFormat="0" applyProtection="0">
      <alignment horizontal="right" vertical="center"/>
    </xf>
    <xf numFmtId="0" fontId="2" fillId="2" borderId="0"/>
    <xf numFmtId="0" fontId="13" fillId="13" borderId="0" applyNumberFormat="0" applyBorder="0" applyAlignment="0" applyProtection="0"/>
    <xf numFmtId="0" fontId="23" fillId="21" borderId="0" applyNumberFormat="0" applyBorder="0" applyAlignment="0" applyProtection="0"/>
    <xf numFmtId="4" fontId="2" fillId="27" borderId="1" applyNumberFormat="0" applyProtection="0">
      <alignment vertical="center"/>
    </xf>
    <xf numFmtId="4" fontId="2" fillId="28" borderId="1" applyNumberFormat="0" applyProtection="0">
      <alignment horizontal="left" vertical="center" indent="1"/>
    </xf>
    <xf numFmtId="4" fontId="2" fillId="29" borderId="1" applyNumberFormat="0" applyProtection="0">
      <alignment horizontal="left" vertical="center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9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9" applyNumberFormat="0" applyProtection="0">
      <alignment horizontal="left" vertical="center" indent="1"/>
    </xf>
    <xf numFmtId="4" fontId="2" fillId="41" borderId="9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4" borderId="1" applyNumberFormat="0" applyProtection="0">
      <alignment horizontal="left" vertical="center" indent="1"/>
    </xf>
    <xf numFmtId="0" fontId="2" fillId="45" borderId="1" applyNumberFormat="0" applyProtection="0">
      <alignment horizontal="left" vertical="center" indent="1"/>
    </xf>
    <xf numFmtId="0" fontId="2" fillId="4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2" fillId="29" borderId="1" applyNumberFormat="0" applyProtection="0">
      <alignment horizontal="left" vertical="center" indent="1"/>
    </xf>
    <xf numFmtId="0" fontId="2" fillId="51" borderId="12"/>
    <xf numFmtId="0" fontId="1" fillId="0" borderId="0"/>
    <xf numFmtId="43" fontId="1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>
      <alignment vertical="top"/>
    </xf>
    <xf numFmtId="0" fontId="2" fillId="2" borderId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1" applyNumberFormat="0" applyAlignment="0" applyProtection="0"/>
    <xf numFmtId="0" fontId="16" fillId="15" borderId="2" applyNumberFormat="0" applyAlignment="0" applyProtection="0"/>
    <xf numFmtId="0" fontId="13" fillId="13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21" borderId="1" applyNumberFormat="0" applyAlignment="0" applyProtection="0"/>
    <xf numFmtId="0" fontId="23" fillId="0" borderId="6" applyNumberFormat="0" applyFill="0" applyAlignment="0" applyProtection="0"/>
    <xf numFmtId="0" fontId="23" fillId="21" borderId="0" applyNumberFormat="0" applyBorder="0" applyAlignment="0" applyProtection="0"/>
    <xf numFmtId="0" fontId="2" fillId="20" borderId="1" applyNumberFormat="0" applyFont="0" applyAlignment="0" applyProtection="0"/>
    <xf numFmtId="0" fontId="25" fillId="23" borderId="7" applyNumberFormat="0" applyAlignment="0" applyProtection="0"/>
    <xf numFmtId="0" fontId="1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" fillId="2" borderId="0"/>
    <xf numFmtId="43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133">
    <xf numFmtId="0" fontId="0" fillId="2" borderId="0" xfId="0"/>
    <xf numFmtId="0" fontId="2" fillId="2" borderId="0" xfId="0" applyFont="1" applyBorder="1"/>
    <xf numFmtId="0" fontId="0" fillId="2" borderId="0" xfId="0" applyBorder="1"/>
    <xf numFmtId="0" fontId="7" fillId="2" borderId="0" xfId="0" applyFont="1"/>
    <xf numFmtId="0" fontId="5" fillId="52" borderId="14" xfId="70" applyFill="1" applyBorder="1"/>
    <xf numFmtId="0" fontId="5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3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5" fillId="53" borderId="16" xfId="0" applyFont="1" applyFill="1" applyBorder="1" applyAlignment="1">
      <alignment horizontal="right" vertical="center"/>
    </xf>
    <xf numFmtId="0" fontId="3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4" fillId="29" borderId="1" xfId="45" quotePrefix="1" applyNumberFormat="1">
      <alignment horizontal="left" vertical="center" indent="1"/>
    </xf>
    <xf numFmtId="0" fontId="2" fillId="40" borderId="8" xfId="62" quotePrefix="1">
      <alignment horizontal="left" vertical="top" indent="1"/>
    </xf>
    <xf numFmtId="4" fontId="4" fillId="0" borderId="1" xfId="75" applyNumberFormat="1">
      <alignment horizontal="right" vertical="center"/>
    </xf>
    <xf numFmtId="164" fontId="4" fillId="0" borderId="1" xfId="75" applyNumberFormat="1">
      <alignment horizontal="right" vertical="center"/>
    </xf>
    <xf numFmtId="3" fontId="4" fillId="0" borderId="1" xfId="75" applyNumberFormat="1">
      <alignment horizontal="right" vertical="center"/>
    </xf>
    <xf numFmtId="0" fontId="4" fillId="43" borderId="1" xfId="61" quotePrefix="1" applyAlignment="1">
      <alignment horizontal="left" vertical="center" indent="2"/>
    </xf>
    <xf numFmtId="0" fontId="4" fillId="44" borderId="1" xfId="63" quotePrefix="1" applyAlignment="1">
      <alignment horizontal="left" vertical="center" indent="3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0" borderId="0" xfId="0" applyFill="1"/>
    <xf numFmtId="0" fontId="0" fillId="49" borderId="0" xfId="0" quotePrefix="1" applyFill="1" applyBorder="1" applyAlignment="1"/>
    <xf numFmtId="14" fontId="8" fillId="0" borderId="0" xfId="85" applyNumberFormat="1" applyFill="1"/>
    <xf numFmtId="0" fontId="0" fillId="49" borderId="20" xfId="0" quotePrefix="1" applyFill="1" applyBorder="1" applyAlignment="1"/>
    <xf numFmtId="0" fontId="8" fillId="0" borderId="0" xfId="85" quotePrefix="1" applyFill="1" applyAlignment="1"/>
    <xf numFmtId="0" fontId="0" fillId="49" borderId="0" xfId="0" applyFill="1" applyBorder="1" applyAlignment="1"/>
    <xf numFmtId="0" fontId="0" fillId="49" borderId="22" xfId="0" applyFill="1" applyBorder="1" applyAlignment="1"/>
    <xf numFmtId="0" fontId="0" fillId="49" borderId="22" xfId="0" quotePrefix="1" applyFill="1" applyBorder="1" applyAlignment="1"/>
    <xf numFmtId="0" fontId="8" fillId="0" borderId="0" xfId="85" applyFill="1"/>
    <xf numFmtId="0" fontId="0" fillId="49" borderId="15" xfId="0" quotePrefix="1" applyFill="1" applyBorder="1" applyAlignment="1"/>
    <xf numFmtId="0" fontId="0" fillId="49" borderId="23" xfId="0" quotePrefix="1" applyFill="1" applyBorder="1" applyAlignment="1"/>
    <xf numFmtId="0" fontId="0" fillId="49" borderId="21" xfId="0" applyFill="1" applyBorder="1" applyAlignment="1"/>
    <xf numFmtId="0" fontId="0" fillId="49" borderId="19" xfId="0" applyFill="1" applyBorder="1" applyAlignment="1"/>
    <xf numFmtId="0" fontId="0" fillId="49" borderId="14" xfId="0" applyFill="1" applyBorder="1" applyAlignment="1"/>
    <xf numFmtId="0" fontId="0" fillId="49" borderId="14" xfId="0" quotePrefix="1" applyFill="1" applyBorder="1" applyAlignment="1"/>
    <xf numFmtId="0" fontId="0" fillId="49" borderId="11" xfId="0" applyFill="1" applyBorder="1" applyAlignment="1"/>
    <xf numFmtId="0" fontId="8" fillId="0" borderId="0" xfId="85"/>
    <xf numFmtId="0" fontId="33" fillId="0" borderId="0" xfId="85" applyFont="1"/>
    <xf numFmtId="0" fontId="33" fillId="0" borderId="0" xfId="85" applyFont="1" applyAlignment="1">
      <alignment horizontal="center"/>
    </xf>
    <xf numFmtId="0" fontId="31" fillId="0" borderId="31" xfId="85" applyFont="1" applyBorder="1" applyAlignment="1">
      <alignment vertical="center" wrapText="1"/>
    </xf>
    <xf numFmtId="0" fontId="30" fillId="0" borderId="31" xfId="85" applyFont="1" applyBorder="1" applyAlignment="1">
      <alignment vertical="center" wrapText="1"/>
    </xf>
    <xf numFmtId="0" fontId="31" fillId="0" borderId="31" xfId="85" applyFont="1" applyFill="1" applyBorder="1" applyAlignment="1">
      <alignment vertical="center" wrapText="1"/>
    </xf>
    <xf numFmtId="4" fontId="31" fillId="0" borderId="36" xfId="85" applyNumberFormat="1" applyFont="1" applyFill="1" applyBorder="1" applyAlignment="1">
      <alignment vertical="center" wrapText="1"/>
    </xf>
    <xf numFmtId="0" fontId="31" fillId="0" borderId="32" xfId="85" applyFont="1" applyBorder="1" applyAlignment="1">
      <alignment vertical="center" wrapText="1"/>
    </xf>
    <xf numFmtId="0" fontId="30" fillId="0" borderId="34" xfId="85" applyFont="1" applyBorder="1" applyAlignment="1">
      <alignment vertical="center" wrapText="1"/>
    </xf>
    <xf numFmtId="0" fontId="31" fillId="0" borderId="34" xfId="85" applyFont="1" applyBorder="1" applyAlignment="1">
      <alignment vertical="center" wrapText="1"/>
    </xf>
    <xf numFmtId="4" fontId="30" fillId="0" borderId="31" xfId="85" applyNumberFormat="1" applyFont="1" applyFill="1" applyBorder="1" applyAlignment="1">
      <alignment vertical="center" wrapText="1"/>
    </xf>
    <xf numFmtId="0" fontId="30" fillId="0" borderId="32" xfId="85" applyFont="1" applyBorder="1" applyAlignment="1">
      <alignment vertical="center" wrapText="1"/>
    </xf>
    <xf numFmtId="4" fontId="31" fillId="0" borderId="31" xfId="85" applyNumberFormat="1" applyFont="1" applyFill="1" applyBorder="1" applyAlignment="1">
      <alignment vertical="center"/>
    </xf>
    <xf numFmtId="0" fontId="31" fillId="0" borderId="31" xfId="85" applyFont="1" applyBorder="1" applyAlignment="1">
      <alignment horizontal="left" vertical="center" indent="5"/>
    </xf>
    <xf numFmtId="4" fontId="31" fillId="0" borderId="36" xfId="85" applyNumberFormat="1" applyFont="1" applyFill="1" applyBorder="1" applyAlignment="1">
      <alignment vertical="center"/>
    </xf>
    <xf numFmtId="0" fontId="31" fillId="0" borderId="31" xfId="85" applyFont="1" applyBorder="1" applyAlignment="1">
      <alignment horizontal="left" vertical="center" indent="1"/>
    </xf>
    <xf numFmtId="0" fontId="30" fillId="0" borderId="31" xfId="85" applyFont="1" applyBorder="1" applyAlignment="1">
      <alignment horizontal="left" vertical="center" indent="1"/>
    </xf>
    <xf numFmtId="0" fontId="31" fillId="0" borderId="34" xfId="85" applyFont="1" applyBorder="1" applyAlignment="1">
      <alignment horizontal="left" vertical="center" indent="1"/>
    </xf>
    <xf numFmtId="0" fontId="30" fillId="0" borderId="35" xfId="85" applyFont="1" applyBorder="1" applyAlignment="1">
      <alignment vertical="center"/>
    </xf>
    <xf numFmtId="4" fontId="30" fillId="0" borderId="36" xfId="85" applyNumberFormat="1" applyFont="1" applyFill="1" applyBorder="1" applyAlignment="1">
      <alignment vertical="center" wrapText="1"/>
    </xf>
    <xf numFmtId="4" fontId="30" fillId="0" borderId="31" xfId="85" applyNumberFormat="1" applyFont="1" applyFill="1" applyBorder="1" applyAlignment="1">
      <alignment vertical="center"/>
    </xf>
    <xf numFmtId="0" fontId="4" fillId="29" borderId="1" xfId="77" quotePrefix="1" applyNumberFormat="1">
      <alignment horizontal="left" vertical="center" indent="1"/>
    </xf>
    <xf numFmtId="4" fontId="0" fillId="2" borderId="0" xfId="0" applyNumberFormat="1"/>
    <xf numFmtId="0" fontId="0" fillId="0" borderId="0" xfId="0" quotePrefix="1" applyFill="1" applyAlignment="1"/>
    <xf numFmtId="165" fontId="4" fillId="0" borderId="1" xfId="75" applyNumberFormat="1">
      <alignment horizontal="right" vertical="center"/>
    </xf>
    <xf numFmtId="0" fontId="2" fillId="2" borderId="0" xfId="0" applyFont="1"/>
    <xf numFmtId="0" fontId="2" fillId="2" borderId="0" xfId="0" quotePrefix="1" applyFont="1"/>
    <xf numFmtId="49" fontId="2" fillId="2" borderId="0" xfId="0" quotePrefix="1" applyNumberFormat="1" applyFont="1"/>
    <xf numFmtId="14" fontId="0" fillId="2" borderId="0" xfId="0" applyNumberFormat="1"/>
    <xf numFmtId="4" fontId="31" fillId="0" borderId="31" xfId="85" applyNumberFormat="1" applyFont="1" applyFill="1" applyBorder="1" applyAlignment="1">
      <alignment vertical="center" wrapText="1"/>
    </xf>
    <xf numFmtId="0" fontId="31" fillId="0" borderId="30" xfId="85" applyFont="1" applyBorder="1" applyAlignment="1">
      <alignment vertical="center"/>
    </xf>
    <xf numFmtId="0" fontId="31" fillId="0" borderId="31" xfId="85" applyFont="1" applyBorder="1" applyAlignment="1">
      <alignment vertical="center"/>
    </xf>
    <xf numFmtId="0" fontId="30" fillId="0" borderId="30" xfId="85" applyFont="1" applyBorder="1" applyAlignment="1">
      <alignment vertical="center"/>
    </xf>
    <xf numFmtId="4" fontId="30" fillId="0" borderId="36" xfId="85" applyNumberFormat="1" applyFont="1" applyFill="1" applyBorder="1" applyAlignment="1">
      <alignment vertical="center"/>
    </xf>
    <xf numFmtId="0" fontId="30" fillId="0" borderId="31" xfId="85" applyFont="1" applyBorder="1" applyAlignment="1">
      <alignment vertical="center"/>
    </xf>
    <xf numFmtId="0" fontId="31" fillId="0" borderId="30" xfId="85" applyFont="1" applyBorder="1" applyAlignment="1">
      <alignment vertical="center" wrapText="1"/>
    </xf>
    <xf numFmtId="0" fontId="30" fillId="0" borderId="30" xfId="85" applyFont="1" applyBorder="1" applyAlignment="1">
      <alignment vertical="center" wrapText="1"/>
    </xf>
    <xf numFmtId="4" fontId="30" fillId="0" borderId="36" xfId="85" applyNumberFormat="1" applyFont="1" applyFill="1" applyBorder="1" applyAlignment="1">
      <alignment vertical="center"/>
    </xf>
    <xf numFmtId="0" fontId="30" fillId="58" borderId="31" xfId="0" applyFont="1" applyFill="1" applyBorder="1" applyAlignment="1">
      <alignment horizontal="center" vertical="center" wrapText="1"/>
    </xf>
    <xf numFmtId="0" fontId="30" fillId="58" borderId="3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9" fillId="0" borderId="0" xfId="85" applyFont="1"/>
    <xf numFmtId="0" fontId="31" fillId="0" borderId="30" xfId="85" applyFont="1" applyFill="1" applyBorder="1" applyAlignment="1">
      <alignment vertical="center" wrapText="1"/>
    </xf>
    <xf numFmtId="0" fontId="31" fillId="0" borderId="31" xfId="85" applyFont="1" applyFill="1" applyBorder="1" applyAlignment="1">
      <alignment horizontal="left" vertical="center" wrapText="1" indent="5"/>
    </xf>
    <xf numFmtId="0" fontId="33" fillId="0" borderId="0" xfId="85" applyFont="1" applyFill="1"/>
    <xf numFmtId="0" fontId="30" fillId="0" borderId="30" xfId="85" applyFont="1" applyFill="1" applyBorder="1" applyAlignment="1">
      <alignment vertical="center" wrapText="1"/>
    </xf>
    <xf numFmtId="0" fontId="30" fillId="0" borderId="31" xfId="85" applyFont="1" applyFill="1" applyBorder="1" applyAlignment="1">
      <alignment vertical="center" wrapText="1"/>
    </xf>
    <xf numFmtId="0" fontId="31" fillId="0" borderId="31" xfId="85" applyFont="1" applyFill="1" applyBorder="1" applyAlignment="1">
      <alignment vertical="center"/>
    </xf>
    <xf numFmtId="0" fontId="31" fillId="0" borderId="31" xfId="85" applyFont="1" applyFill="1" applyBorder="1" applyAlignment="1">
      <alignment horizontal="justify" vertical="center"/>
    </xf>
    <xf numFmtId="0" fontId="31" fillId="0" borderId="31" xfId="85" applyFont="1" applyFill="1" applyBorder="1" applyAlignment="1">
      <alignment horizontal="left" vertical="center" indent="5"/>
    </xf>
    <xf numFmtId="0" fontId="31" fillId="0" borderId="31" xfId="85" applyFont="1" applyFill="1" applyBorder="1" applyAlignment="1">
      <alignment horizontal="left" vertical="center" indent="1"/>
    </xf>
    <xf numFmtId="0" fontId="31" fillId="0" borderId="30" xfId="85" applyFont="1" applyFill="1" applyBorder="1" applyAlignment="1">
      <alignment vertical="center"/>
    </xf>
    <xf numFmtId="0" fontId="30" fillId="0" borderId="31" xfId="85" applyFont="1" applyFill="1" applyBorder="1" applyAlignment="1">
      <alignment horizontal="left" vertical="center" indent="1"/>
    </xf>
    <xf numFmtId="0" fontId="31" fillId="0" borderId="34" xfId="85" applyFont="1" applyFill="1" applyBorder="1" applyAlignment="1">
      <alignment horizontal="left" vertical="center" indent="1"/>
    </xf>
    <xf numFmtId="0" fontId="30" fillId="0" borderId="35" xfId="85" applyFont="1" applyFill="1" applyBorder="1" applyAlignment="1">
      <alignment vertical="center"/>
    </xf>
    <xf numFmtId="0" fontId="30" fillId="0" borderId="30" xfId="85" applyFont="1" applyFill="1" applyBorder="1" applyAlignment="1">
      <alignment vertical="center"/>
    </xf>
    <xf numFmtId="0" fontId="30" fillId="0" borderId="32" xfId="85" applyFont="1" applyFill="1" applyBorder="1" applyAlignment="1">
      <alignment vertical="center"/>
    </xf>
    <xf numFmtId="0" fontId="31" fillId="0" borderId="27" xfId="85" applyFont="1" applyFill="1" applyBorder="1" applyAlignment="1">
      <alignment vertical="center"/>
    </xf>
    <xf numFmtId="0" fontId="31" fillId="0" borderId="29" xfId="85" applyFont="1" applyFill="1" applyBorder="1" applyAlignment="1">
      <alignment vertical="center"/>
    </xf>
    <xf numFmtId="0" fontId="31" fillId="0" borderId="30" xfId="85" applyFont="1" applyFill="1" applyBorder="1" applyAlignment="1">
      <alignment vertical="center"/>
    </xf>
    <xf numFmtId="0" fontId="30" fillId="0" borderId="30" xfId="85" applyFont="1" applyBorder="1" applyAlignment="1">
      <alignment vertical="center"/>
    </xf>
    <xf numFmtId="0" fontId="30" fillId="0" borderId="32" xfId="85" applyFont="1" applyBorder="1" applyAlignment="1">
      <alignment vertical="center"/>
    </xf>
    <xf numFmtId="0" fontId="29" fillId="58" borderId="27" xfId="0" applyFont="1" applyFill="1" applyBorder="1" applyAlignment="1">
      <alignment horizontal="center" vertical="center"/>
    </xf>
    <xf numFmtId="0" fontId="29" fillId="58" borderId="28" xfId="0" applyFont="1" applyFill="1" applyBorder="1" applyAlignment="1">
      <alignment horizontal="center" vertical="center"/>
    </xf>
    <xf numFmtId="0" fontId="29" fillId="58" borderId="29" xfId="0" applyFont="1" applyFill="1" applyBorder="1" applyAlignment="1">
      <alignment horizontal="center" vertical="center"/>
    </xf>
    <xf numFmtId="0" fontId="29" fillId="58" borderId="30" xfId="0" applyFont="1" applyFill="1" applyBorder="1" applyAlignment="1">
      <alignment horizontal="center" vertical="center"/>
    </xf>
    <xf numFmtId="0" fontId="29" fillId="58" borderId="0" xfId="0" applyFont="1" applyFill="1" applyAlignment="1">
      <alignment horizontal="center" vertical="center"/>
    </xf>
    <xf numFmtId="0" fontId="29" fillId="58" borderId="31" xfId="0" applyFont="1" applyFill="1" applyBorder="1" applyAlignment="1">
      <alignment horizontal="center" vertical="center"/>
    </xf>
    <xf numFmtId="0" fontId="30" fillId="58" borderId="30" xfId="0" applyFont="1" applyFill="1" applyBorder="1" applyAlignment="1">
      <alignment horizontal="center" vertical="center"/>
    </xf>
    <xf numFmtId="0" fontId="30" fillId="58" borderId="0" xfId="0" applyFont="1" applyFill="1" applyBorder="1" applyAlignment="1">
      <alignment horizontal="center" vertical="center"/>
    </xf>
    <xf numFmtId="0" fontId="30" fillId="58" borderId="31" xfId="0" applyFont="1" applyFill="1" applyBorder="1" applyAlignment="1">
      <alignment horizontal="center" vertical="center"/>
    </xf>
    <xf numFmtId="0" fontId="48" fillId="58" borderId="32" xfId="0" applyFont="1" applyFill="1" applyBorder="1" applyAlignment="1">
      <alignment horizontal="center" vertical="center"/>
    </xf>
    <xf numFmtId="0" fontId="48" fillId="58" borderId="33" xfId="0" applyFont="1" applyFill="1" applyBorder="1" applyAlignment="1">
      <alignment horizontal="center" vertical="center"/>
    </xf>
    <xf numFmtId="0" fontId="48" fillId="58" borderId="34" xfId="0" applyFont="1" applyFill="1" applyBorder="1" applyAlignment="1">
      <alignment horizontal="center" vertical="center"/>
    </xf>
    <xf numFmtId="0" fontId="30" fillId="58" borderId="27" xfId="0" applyFont="1" applyFill="1" applyBorder="1" applyAlignment="1">
      <alignment horizontal="center" vertical="center"/>
    </xf>
    <xf numFmtId="0" fontId="30" fillId="58" borderId="29" xfId="0" applyFont="1" applyFill="1" applyBorder="1" applyAlignment="1">
      <alignment horizontal="center" vertical="center"/>
    </xf>
    <xf numFmtId="0" fontId="30" fillId="58" borderId="32" xfId="0" applyFont="1" applyFill="1" applyBorder="1" applyAlignment="1">
      <alignment horizontal="center" vertical="center"/>
    </xf>
    <xf numFmtId="0" fontId="30" fillId="58" borderId="34" xfId="0" applyFont="1" applyFill="1" applyBorder="1" applyAlignment="1">
      <alignment horizontal="center" vertical="center"/>
    </xf>
    <xf numFmtId="4" fontId="30" fillId="0" borderId="36" xfId="85" applyNumberFormat="1" applyFont="1" applyFill="1" applyBorder="1" applyAlignment="1">
      <alignment vertical="center"/>
    </xf>
    <xf numFmtId="4" fontId="30" fillId="0" borderId="35" xfId="85" applyNumberFormat="1" applyFont="1" applyFill="1" applyBorder="1" applyAlignment="1">
      <alignment vertical="center"/>
    </xf>
    <xf numFmtId="0" fontId="31" fillId="0" borderId="30" xfId="85" applyFont="1" applyBorder="1" applyAlignment="1">
      <alignment vertical="center"/>
    </xf>
    <xf numFmtId="0" fontId="31" fillId="0" borderId="31" xfId="85" applyFont="1" applyBorder="1" applyAlignment="1">
      <alignment vertical="center"/>
    </xf>
    <xf numFmtId="0" fontId="30" fillId="0" borderId="31" xfId="85" applyFont="1" applyBorder="1" applyAlignment="1">
      <alignment vertical="center"/>
    </xf>
    <xf numFmtId="0" fontId="30" fillId="0" borderId="34" xfId="85" applyFont="1" applyBorder="1" applyAlignment="1">
      <alignment vertical="center"/>
    </xf>
    <xf numFmtId="0" fontId="31" fillId="0" borderId="30" xfId="85" applyFont="1" applyBorder="1" applyAlignment="1">
      <alignment vertical="center" wrapText="1"/>
    </xf>
    <xf numFmtId="0" fontId="30" fillId="0" borderId="30" xfId="85" applyFont="1" applyBorder="1" applyAlignment="1">
      <alignment vertical="center" wrapText="1"/>
    </xf>
    <xf numFmtId="0" fontId="30" fillId="58" borderId="43" xfId="0" applyFont="1" applyFill="1" applyBorder="1" applyAlignment="1">
      <alignment horizontal="center" vertical="center" wrapText="1"/>
    </xf>
    <xf numFmtId="0" fontId="30" fillId="58" borderId="35" xfId="0" applyFont="1" applyFill="1" applyBorder="1" applyAlignment="1">
      <alignment horizontal="center" vertical="center" wrapText="1"/>
    </xf>
  </cellXfs>
  <cellStyles count="198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0"/>
    <cellStyle name="Buena" xfId="31" builtinId="26" customBuiltin="1"/>
    <cellStyle name="Bueno 2" xfId="140"/>
    <cellStyle name="Bueno 3" xfId="179"/>
    <cellStyle name="Calculation 2" xfId="94"/>
    <cellStyle name="Cálculo" xfId="26" builtinId="22" customBuiltin="1"/>
    <cellStyle name="Cálculo 2" xfId="177"/>
    <cellStyle name="Celda de comprobación" xfId="27" builtinId="23" customBuiltin="1"/>
    <cellStyle name="Celda de comprobación 2" xfId="178"/>
    <cellStyle name="Celda vinculada" xfId="37" builtinId="24" customBuiltin="1"/>
    <cellStyle name="Celda vinculada 2" xfId="185"/>
    <cellStyle name="Check Cell 2" xfId="96"/>
    <cellStyle name="Emphasis 1" xfId="28"/>
    <cellStyle name="Emphasis 2" xfId="29"/>
    <cellStyle name="Emphasis 3" xfId="30"/>
    <cellStyle name="Encabezado 1" xfId="32" builtinId="16" customBuiltin="1"/>
    <cellStyle name="Encabezado 1 2" xfId="180"/>
    <cellStyle name="Encabezado 4" xfId="35" builtinId="19" customBuiltin="1"/>
    <cellStyle name="Encabezado 4 2" xfId="183"/>
    <cellStyle name="Énfasis1" xfId="1" builtinId="29" customBuiltin="1"/>
    <cellStyle name="Énfasis1 2" xfId="170"/>
    <cellStyle name="Énfasis2" xfId="5" builtinId="33" customBuiltin="1"/>
    <cellStyle name="Énfasis2 2" xfId="171"/>
    <cellStyle name="Énfasis3" xfId="9" builtinId="37" customBuiltin="1"/>
    <cellStyle name="Énfasis3 2" xfId="172"/>
    <cellStyle name="Énfasis4" xfId="13" builtinId="41" customBuiltin="1"/>
    <cellStyle name="Énfasis4 2" xfId="173"/>
    <cellStyle name="Énfasis5" xfId="17" builtinId="45" customBuiltin="1"/>
    <cellStyle name="Énfasis5 2" xfId="174"/>
    <cellStyle name="Énfasis6" xfId="21" builtinId="49" customBuiltin="1"/>
    <cellStyle name="Énfasis6 2" xfId="175"/>
    <cellStyle name="Entrada" xfId="36" builtinId="20" customBuiltin="1"/>
    <cellStyle name="Entrada 2" xfId="184"/>
    <cellStyle name="Explanatory Text 2" xfId="99"/>
    <cellStyle name="Good 2" xfId="89"/>
    <cellStyle name="Heading 2 2" xfId="87"/>
    <cellStyle name="Heading 3 2" xfId="88"/>
    <cellStyle name="Incorrecto" xfId="25" builtinId="27" customBuiltin="1"/>
    <cellStyle name="Incorrecto 2" xfId="176"/>
    <cellStyle name="Input 2" xfId="92"/>
    <cellStyle name="Linked Cell 2" xfId="95"/>
    <cellStyle name="Millares 2" xfId="168"/>
    <cellStyle name="Millares 2 2" xfId="196"/>
    <cellStyle name="Millares 3" xfId="192"/>
    <cellStyle name="Millares 4" xfId="194"/>
    <cellStyle name="Millares 5" xfId="166"/>
    <cellStyle name="Neutral" xfId="38" builtinId="28" customBuiltin="1"/>
    <cellStyle name="Neutral 2" xfId="91"/>
    <cellStyle name="Neutral 3" xfId="141"/>
    <cellStyle name="Neutral 4" xfId="186"/>
    <cellStyle name="Normal" xfId="0" builtinId="0"/>
    <cellStyle name="Normal 2" xfId="85"/>
    <cellStyle name="Normal 2 2" xfId="197"/>
    <cellStyle name="Normal 3" xfId="139"/>
    <cellStyle name="Normal 3 2" xfId="191"/>
    <cellStyle name="Normal 3 3" xfId="167"/>
    <cellStyle name="Normal 4" xfId="169"/>
    <cellStyle name="Normal 5" xfId="193"/>
    <cellStyle name="Normal 6" xfId="165"/>
    <cellStyle name="Notas" xfId="39" builtinId="10" customBuiltin="1"/>
    <cellStyle name="Notas 2" xfId="187"/>
    <cellStyle name="Note 2" xfId="98"/>
    <cellStyle name="Output 2" xfId="93"/>
    <cellStyle name="Porcentaje 2" xfId="195"/>
    <cellStyle name="Salida" xfId="40" builtinId="21" customBuiltin="1"/>
    <cellStyle name="Salida 2" xfId="188"/>
    <cellStyle name="SAPBEXaggData" xfId="41"/>
    <cellStyle name="SAPBEXaggData 2" xfId="100"/>
    <cellStyle name="SAPBEXaggData 3" xfId="142"/>
    <cellStyle name="SAPBEXaggDataEmph" xfId="42"/>
    <cellStyle name="SAPBEXaggDataEmph 2" xfId="101"/>
    <cellStyle name="SAPBEXaggItem" xfId="43"/>
    <cellStyle name="SAPBEXaggItem 2" xfId="102"/>
    <cellStyle name="SAPBEXaggItem 3" xfId="143"/>
    <cellStyle name="SAPBEXaggItemX" xfId="44"/>
    <cellStyle name="SAPBEXaggItemX 2" xfId="103"/>
    <cellStyle name="SAPBEXchaText" xfId="45"/>
    <cellStyle name="SAPBEXchaText 2" xfId="104"/>
    <cellStyle name="SAPBEXchaText 3" xfId="144"/>
    <cellStyle name="SAPBEXexcBad7" xfId="46"/>
    <cellStyle name="SAPBEXexcBad7 2" xfId="105"/>
    <cellStyle name="SAPBEXexcBad7 3" xfId="145"/>
    <cellStyle name="SAPBEXexcBad8" xfId="47"/>
    <cellStyle name="SAPBEXexcBad8 2" xfId="106"/>
    <cellStyle name="SAPBEXexcBad8 3" xfId="146"/>
    <cellStyle name="SAPBEXexcBad9" xfId="48"/>
    <cellStyle name="SAPBEXexcBad9 2" xfId="107"/>
    <cellStyle name="SAPBEXexcBad9 3" xfId="147"/>
    <cellStyle name="SAPBEXexcCritical4" xfId="49"/>
    <cellStyle name="SAPBEXexcCritical4 2" xfId="108"/>
    <cellStyle name="SAPBEXexcCritical4 3" xfId="148"/>
    <cellStyle name="SAPBEXexcCritical5" xfId="50"/>
    <cellStyle name="SAPBEXexcCritical5 2" xfId="109"/>
    <cellStyle name="SAPBEXexcCritical5 3" xfId="149"/>
    <cellStyle name="SAPBEXexcCritical6" xfId="51"/>
    <cellStyle name="SAPBEXexcCritical6 2" xfId="110"/>
    <cellStyle name="SAPBEXexcCritical6 3" xfId="150"/>
    <cellStyle name="SAPBEXexcGood1" xfId="52"/>
    <cellStyle name="SAPBEXexcGood1 2" xfId="111"/>
    <cellStyle name="SAPBEXexcGood1 3" xfId="151"/>
    <cellStyle name="SAPBEXexcGood2" xfId="53"/>
    <cellStyle name="SAPBEXexcGood2 2" xfId="112"/>
    <cellStyle name="SAPBEXexcGood2 3" xfId="152"/>
    <cellStyle name="SAPBEXexcGood3" xfId="54"/>
    <cellStyle name="SAPBEXexcGood3 2" xfId="113"/>
    <cellStyle name="SAPBEXexcGood3 3" xfId="153"/>
    <cellStyle name="SAPBEXfilterDrill" xfId="55"/>
    <cellStyle name="SAPBEXfilterDrill 2" xfId="114"/>
    <cellStyle name="SAPBEXfilterDrill 3" xfId="154"/>
    <cellStyle name="SAPBEXfilterItem" xfId="56"/>
    <cellStyle name="SAPBEXfilterItem 2" xfId="115"/>
    <cellStyle name="SAPBEXfilterText" xfId="57"/>
    <cellStyle name="SAPBEXfilterText 2" xfId="116"/>
    <cellStyle name="SAPBEXformats" xfId="58"/>
    <cellStyle name="SAPBEXformats 2" xfId="117"/>
    <cellStyle name="SAPBEXformats 3" xfId="155"/>
    <cellStyle name="SAPBEXheaderItem" xfId="59"/>
    <cellStyle name="SAPBEXheaderItem 2" xfId="118"/>
    <cellStyle name="SAPBEXheaderItem 3" xfId="156"/>
    <cellStyle name="SAPBEXheaderText" xfId="60"/>
    <cellStyle name="SAPBEXheaderText 2" xfId="119"/>
    <cellStyle name="SAPBEXheaderText 3" xfId="157"/>
    <cellStyle name="SAPBEXHLevel0" xfId="61"/>
    <cellStyle name="SAPBEXHLevel0 2" xfId="120"/>
    <cellStyle name="SAPBEXHLevel0 3" xfId="158"/>
    <cellStyle name="SAPBEXHLevel0X" xfId="62"/>
    <cellStyle name="SAPBEXHLevel0X 2" xfId="121"/>
    <cellStyle name="SAPBEXHLevel1" xfId="63"/>
    <cellStyle name="SAPBEXHLevel1 2" xfId="122"/>
    <cellStyle name="SAPBEXHLevel1 3" xfId="159"/>
    <cellStyle name="SAPBEXHLevel1X" xfId="64"/>
    <cellStyle name="SAPBEXHLevel1X 2" xfId="123"/>
    <cellStyle name="SAPBEXHLevel2" xfId="65"/>
    <cellStyle name="SAPBEXHLevel2 2" xfId="124"/>
    <cellStyle name="SAPBEXHLevel2 3" xfId="160"/>
    <cellStyle name="SAPBEXHLevel2X" xfId="66"/>
    <cellStyle name="SAPBEXHLevel2X 2" xfId="125"/>
    <cellStyle name="SAPBEXHLevel3" xfId="67"/>
    <cellStyle name="SAPBEXHLevel3 2" xfId="126"/>
    <cellStyle name="SAPBEXHLevel3 3" xfId="161"/>
    <cellStyle name="SAPBEXHLevel3X" xfId="68"/>
    <cellStyle name="SAPBEXHLevel3X 2" xfId="127"/>
    <cellStyle name="SAPBEXinputData" xfId="69"/>
    <cellStyle name="SAPBEXinputData 2" xfId="128"/>
    <cellStyle name="SAPBEXItemHeader" xfId="70"/>
    <cellStyle name="SAPBEXresData" xfId="71"/>
    <cellStyle name="SAPBEXresData 2" xfId="129"/>
    <cellStyle name="SAPBEXresDataEmph" xfId="72"/>
    <cellStyle name="SAPBEXresDataEmph 2" xfId="130"/>
    <cellStyle name="SAPBEXresItem" xfId="73"/>
    <cellStyle name="SAPBEXresItem 2" xfId="131"/>
    <cellStyle name="SAPBEXresItemX" xfId="74"/>
    <cellStyle name="SAPBEXresItemX 2" xfId="132"/>
    <cellStyle name="SAPBEXstdData" xfId="75"/>
    <cellStyle name="SAPBEXstdData 2" xfId="133"/>
    <cellStyle name="SAPBEXstdData 3" xfId="162"/>
    <cellStyle name="SAPBEXstdDataEmph" xfId="76"/>
    <cellStyle name="SAPBEXstdDataEmph 2" xfId="134"/>
    <cellStyle name="SAPBEXstdItem" xfId="77"/>
    <cellStyle name="SAPBEXstdItem 2" xfId="135"/>
    <cellStyle name="SAPBEXstdItem 3" xfId="163"/>
    <cellStyle name="SAPBEXstdItemX" xfId="78"/>
    <cellStyle name="SAPBEXstdItemX 2" xfId="136"/>
    <cellStyle name="SAPBEXtitle" xfId="79"/>
    <cellStyle name="SAPBEXtitle 2" xfId="137"/>
    <cellStyle name="SAPBEXunassignedItem" xfId="80"/>
    <cellStyle name="SAPBEXunassignedItem 2" xfId="164"/>
    <cellStyle name="SAPBEXundefined" xfId="81"/>
    <cellStyle name="SAPBEXundefined 2" xfId="138"/>
    <cellStyle name="Sheet Title" xfId="82"/>
    <cellStyle name="Texto de advertencia" xfId="84" builtinId="11" customBuiltin="1"/>
    <cellStyle name="Texto de advertencia 2" xfId="190"/>
    <cellStyle name="Title 2" xfId="86"/>
    <cellStyle name="Título 2" xfId="33" builtinId="17" customBuiltin="1"/>
    <cellStyle name="Título 2 2" xfId="181"/>
    <cellStyle name="Título 3" xfId="34" builtinId="18" customBuiltin="1"/>
    <cellStyle name="Título 3 2" xfId="182"/>
    <cellStyle name="Total" xfId="83" builtinId="25" customBuiltin="1"/>
    <cellStyle name="Total 2" xfId="189"/>
    <cellStyle name="Warning Text 2" xfId="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[E] Aprobado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Table!$H$16:$H$55</c:f>
              <c:numCache>
                <c:formatCode>#,##0</c:formatCode>
                <c:ptCount val="40"/>
                <c:pt idx="3" formatCode="#,##0.00">
                  <c:v>-127515308</c:v>
                </c:pt>
                <c:pt idx="4" formatCode="#,##0.00">
                  <c:v>95344463017</c:v>
                </c:pt>
                <c:pt idx="5" formatCode="#,##0.00">
                  <c:v>47265246459</c:v>
                </c:pt>
                <c:pt idx="6" formatCode="#,##0.00">
                  <c:v>48079216558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 formatCode="#,##0.00">
                  <c:v>-95344463017</c:v>
                </c:pt>
                <c:pt idx="11" formatCode="#,##0.00">
                  <c:v>-95344463017</c:v>
                </c:pt>
                <c:pt idx="12" formatCode="#,##0.00">
                  <c:v>-95344463017</c:v>
                </c:pt>
                <c:pt idx="13" formatCode="#,##0.00">
                  <c:v>3322975963</c:v>
                </c:pt>
                <c:pt idx="14" formatCode="#,##0.00">
                  <c:v>729805537</c:v>
                </c:pt>
                <c:pt idx="15" formatCode="#,##0.00">
                  <c:v>2593170426</c:v>
                </c:pt>
                <c:pt idx="16" formatCode="#,##0.00">
                  <c:v>-92021487054</c:v>
                </c:pt>
                <c:pt idx="20" formatCode="#,##0.00">
                  <c:v>127515308</c:v>
                </c:pt>
                <c:pt idx="22" formatCode="#,##0.00">
                  <c:v>127515308</c:v>
                </c:pt>
                <c:pt idx="23" formatCode="#,##0.00">
                  <c:v>-127515308</c:v>
                </c:pt>
                <c:pt idx="28" formatCode="#,##0.00">
                  <c:v>47265246459</c:v>
                </c:pt>
                <c:pt idx="29" formatCode="#,##0.00;\-\ #,##0.00">
                  <c:v>0</c:v>
                </c:pt>
                <c:pt idx="30" formatCode="#,##0.00">
                  <c:v>-47265246459</c:v>
                </c:pt>
                <c:pt idx="31" formatCode="#,##0.00">
                  <c:v>-47265246459</c:v>
                </c:pt>
                <c:pt idx="33" formatCode="#,##0.00">
                  <c:v>-127515308</c:v>
                </c:pt>
                <c:pt idx="35" formatCode="#,##0.00">
                  <c:v>127515308</c:v>
                </c:pt>
                <c:pt idx="36" formatCode="#,##0.00">
                  <c:v>48079216558</c:v>
                </c:pt>
                <c:pt idx="37" formatCode="#,##0.00;\-\ #,##0.00">
                  <c:v>0</c:v>
                </c:pt>
                <c:pt idx="38" formatCode="#,##0.00">
                  <c:v>-48206731866</c:v>
                </c:pt>
                <c:pt idx="39" formatCode="#,##0.00">
                  <c:v>-48079216558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9-4315-BD80-25404E78C2AC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[E] Devengado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Table!$I$16:$I$55</c:f>
              <c:numCache>
                <c:formatCode>#,##0.00</c:formatCode>
                <c:ptCount val="40"/>
                <c:pt idx="0">
                  <c:v>-33619095411.209999</c:v>
                </c:pt>
                <c:pt idx="1">
                  <c:v>-16072248654.83</c:v>
                </c:pt>
                <c:pt idx="2">
                  <c:v>-17546846756.380001</c:v>
                </c:pt>
                <c:pt idx="3">
                  <c:v>-29495268.859999999</c:v>
                </c:pt>
                <c:pt idx="4">
                  <c:v>34172782647.25</c:v>
                </c:pt>
                <c:pt idx="5">
                  <c:v>17084745528.059999</c:v>
                </c:pt>
                <c:pt idx="6">
                  <c:v>17088037119.190001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-67791878058.459999</c:v>
                </c:pt>
                <c:pt idx="11">
                  <c:v>-67791878058.459999</c:v>
                </c:pt>
                <c:pt idx="12">
                  <c:v>-67791878058.459999</c:v>
                </c:pt>
                <c:pt idx="13">
                  <c:v>1044293876.58</c:v>
                </c:pt>
                <c:pt idx="14">
                  <c:v>67753865.409999996</c:v>
                </c:pt>
                <c:pt idx="15">
                  <c:v>976540011.16999996</c:v>
                </c:pt>
                <c:pt idx="16">
                  <c:v>-66747584181.879997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29495268.859999999</c:v>
                </c:pt>
                <c:pt idx="21" formatCode="#,##0.00;\-\ #,##0.00">
                  <c:v>0</c:v>
                </c:pt>
                <c:pt idx="22">
                  <c:v>29495268.859999999</c:v>
                </c:pt>
                <c:pt idx="23">
                  <c:v>-29495268.859999999</c:v>
                </c:pt>
                <c:pt idx="24">
                  <c:v>-16072248654.83</c:v>
                </c:pt>
                <c:pt idx="25" formatCode="#,##0.00;\-\ #,##0.00">
                  <c:v>0</c:v>
                </c:pt>
                <c:pt idx="26" formatCode="#,##0.00;\-\ #,##0.00">
                  <c:v>0</c:v>
                </c:pt>
                <c:pt idx="27" formatCode="#,##0.00;\-\ #,##0.00">
                  <c:v>0</c:v>
                </c:pt>
                <c:pt idx="28">
                  <c:v>17084745528.059999</c:v>
                </c:pt>
                <c:pt idx="29" formatCode="#,##0.00;\-\ #,##0.00">
                  <c:v>0</c:v>
                </c:pt>
                <c:pt idx="30">
                  <c:v>-33156994182.889999</c:v>
                </c:pt>
                <c:pt idx="31">
                  <c:v>-33156994182.889999</c:v>
                </c:pt>
                <c:pt idx="32">
                  <c:v>-17546846756.380001</c:v>
                </c:pt>
                <c:pt idx="33">
                  <c:v>-29495268.859999999</c:v>
                </c:pt>
                <c:pt idx="34" formatCode="#,##0.00;\-\ #,##0.00">
                  <c:v>0</c:v>
                </c:pt>
                <c:pt idx="35">
                  <c:v>29495268.859999999</c:v>
                </c:pt>
                <c:pt idx="36">
                  <c:v>17088037119.190001</c:v>
                </c:pt>
                <c:pt idx="37" formatCode="#,##0.00;\-\ #,##0.00">
                  <c:v>0</c:v>
                </c:pt>
                <c:pt idx="38">
                  <c:v>-34664379144.43</c:v>
                </c:pt>
                <c:pt idx="39">
                  <c:v>-34634883875.57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9-4315-BD80-25404E78C2AC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[E] Pagado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Table!$J$16:$J$55</c:f>
              <c:numCache>
                <c:formatCode>#,##0.00</c:formatCode>
                <c:ptCount val="40"/>
                <c:pt idx="0">
                  <c:v>-29433173034.66</c:v>
                </c:pt>
                <c:pt idx="1">
                  <c:v>-11886326278.280001</c:v>
                </c:pt>
                <c:pt idx="2">
                  <c:v>-17546846756.380001</c:v>
                </c:pt>
                <c:pt idx="3">
                  <c:v>-36793177.219999999</c:v>
                </c:pt>
                <c:pt idx="4">
                  <c:v>31836050899.529999</c:v>
                </c:pt>
                <c:pt idx="5">
                  <c:v>15086046127.35</c:v>
                </c:pt>
                <c:pt idx="6">
                  <c:v>16750004772.18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-61269223934.190002</c:v>
                </c:pt>
                <c:pt idx="11">
                  <c:v>-61269223934.190002</c:v>
                </c:pt>
                <c:pt idx="12">
                  <c:v>-61269223934.190002</c:v>
                </c:pt>
                <c:pt idx="13">
                  <c:v>1047483559.8</c:v>
                </c:pt>
                <c:pt idx="14">
                  <c:v>67753865.409999996</c:v>
                </c:pt>
                <c:pt idx="15">
                  <c:v>979729694.38999999</c:v>
                </c:pt>
                <c:pt idx="16">
                  <c:v>-60221740374.389999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36793177.219999999</c:v>
                </c:pt>
                <c:pt idx="21" formatCode="#,##0.00;\-\ #,##0.00">
                  <c:v>0</c:v>
                </c:pt>
                <c:pt idx="22">
                  <c:v>36793177.219999999</c:v>
                </c:pt>
                <c:pt idx="23">
                  <c:v>-36793177.219999999</c:v>
                </c:pt>
                <c:pt idx="24">
                  <c:v>-11886326278.280001</c:v>
                </c:pt>
                <c:pt idx="25" formatCode="#,##0.00;\-\ #,##0.00">
                  <c:v>0</c:v>
                </c:pt>
                <c:pt idx="26" formatCode="#,##0.00;\-\ #,##0.00">
                  <c:v>0</c:v>
                </c:pt>
                <c:pt idx="27" formatCode="#,##0.00;\-\ #,##0.00">
                  <c:v>0</c:v>
                </c:pt>
                <c:pt idx="28">
                  <c:v>15086046127.35</c:v>
                </c:pt>
                <c:pt idx="29" formatCode="#,##0.00;\-\ #,##0.00">
                  <c:v>0</c:v>
                </c:pt>
                <c:pt idx="30">
                  <c:v>-26972372405.630001</c:v>
                </c:pt>
                <c:pt idx="31">
                  <c:v>-26972372405.630001</c:v>
                </c:pt>
                <c:pt idx="32">
                  <c:v>-17546846756.380001</c:v>
                </c:pt>
                <c:pt idx="33">
                  <c:v>-36793177.219999999</c:v>
                </c:pt>
                <c:pt idx="34" formatCode="#,##0.00;\-\ #,##0.00">
                  <c:v>0</c:v>
                </c:pt>
                <c:pt idx="35">
                  <c:v>36793177.219999999</c:v>
                </c:pt>
                <c:pt idx="36">
                  <c:v>16750004772.18</c:v>
                </c:pt>
                <c:pt idx="37" formatCode="#,##0.00;\-\ #,##0.00">
                  <c:v>0</c:v>
                </c:pt>
                <c:pt idx="38">
                  <c:v>-34333644705.779999</c:v>
                </c:pt>
                <c:pt idx="39">
                  <c:v>-34296851528.560001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9-4315-BD80-25404E78C2AC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[I] Estimado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Table!$K$16:$K$55</c:f>
              <c:numCache>
                <c:formatCode>#,##0.00;\-\ #,##0.00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69-4315-BD80-25404E78C2AC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[I] Devengado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Table!$L$16:$L$55</c:f>
              <c:numCache>
                <c:formatCode>#,##0.00</c:formatCode>
                <c:ptCount val="40"/>
                <c:pt idx="0">
                  <c:v>33681837595.619999</c:v>
                </c:pt>
                <c:pt idx="1">
                  <c:v>16134990839.24</c:v>
                </c:pt>
                <c:pt idx="2">
                  <c:v>17546846756.380001</c:v>
                </c:pt>
                <c:pt idx="3">
                  <c:v>36793177.219999999</c:v>
                </c:pt>
                <c:pt idx="4">
                  <c:v>-33522329742.880001</c:v>
                </c:pt>
                <c:pt idx="5">
                  <c:v>-16570349633.34</c:v>
                </c:pt>
                <c:pt idx="6">
                  <c:v>-16951980109.540001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67204167338.5</c:v>
                </c:pt>
                <c:pt idx="11">
                  <c:v>67204167338.5</c:v>
                </c:pt>
                <c:pt idx="12">
                  <c:v>67204167338.5</c:v>
                </c:pt>
                <c:pt idx="13">
                  <c:v>-1047483559.8</c:v>
                </c:pt>
                <c:pt idx="14">
                  <c:v>-67753865.409999996</c:v>
                </c:pt>
                <c:pt idx="15">
                  <c:v>-979729694.38999999</c:v>
                </c:pt>
                <c:pt idx="16">
                  <c:v>66156683778.699997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-36793177.219999999</c:v>
                </c:pt>
                <c:pt idx="21" formatCode="#,##0.00;\-\ #,##0.00">
                  <c:v>0</c:v>
                </c:pt>
                <c:pt idx="22">
                  <c:v>-36793177.219999999</c:v>
                </c:pt>
                <c:pt idx="23">
                  <c:v>36793177.219999999</c:v>
                </c:pt>
                <c:pt idx="24">
                  <c:v>16134990839.24</c:v>
                </c:pt>
                <c:pt idx="25" formatCode="#,##0.00;\-\ #,##0.00">
                  <c:v>0</c:v>
                </c:pt>
                <c:pt idx="26" formatCode="#,##0.00;\-\ #,##0.00">
                  <c:v>0</c:v>
                </c:pt>
                <c:pt idx="27" formatCode="#,##0.00;\-\ #,##0.00">
                  <c:v>0</c:v>
                </c:pt>
                <c:pt idx="28">
                  <c:v>-16570349633.34</c:v>
                </c:pt>
                <c:pt idx="29" formatCode="#,##0.00;\-\ #,##0.00">
                  <c:v>0</c:v>
                </c:pt>
                <c:pt idx="30">
                  <c:v>32705340472.580002</c:v>
                </c:pt>
                <c:pt idx="31">
                  <c:v>32705340472.580002</c:v>
                </c:pt>
                <c:pt idx="32">
                  <c:v>17546846756.380001</c:v>
                </c:pt>
                <c:pt idx="33">
                  <c:v>36793177.219999999</c:v>
                </c:pt>
                <c:pt idx="34" formatCode="#,##0.00;\-\ #,##0.00">
                  <c:v>0</c:v>
                </c:pt>
                <c:pt idx="35">
                  <c:v>-36793177.219999999</c:v>
                </c:pt>
                <c:pt idx="36">
                  <c:v>-16951980109.540001</c:v>
                </c:pt>
                <c:pt idx="37" formatCode="#,##0.00;\-\ #,##0.00">
                  <c:v>0</c:v>
                </c:pt>
                <c:pt idx="38">
                  <c:v>34535620043.139999</c:v>
                </c:pt>
                <c:pt idx="39">
                  <c:v>34498826865.919998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69-4315-BD80-25404E78C2AC}"/>
            </c:ext>
          </c:extLst>
        </c:ser>
        <c:ser>
          <c:idx val="5"/>
          <c:order val="5"/>
          <c:tx>
            <c:strRef>
              <c:f>Table!$M$15</c:f>
              <c:strCache>
                <c:ptCount val="1"/>
                <c:pt idx="0">
                  <c:v>[I] Recaudado</c:v>
                </c:pt>
              </c:strCache>
            </c:strRef>
          </c:tx>
          <c:invertIfNegative val="0"/>
          <c:cat>
            <c:strRef>
              <c:f>Table!$G$16:$G$55</c:f>
              <c:strCache>
                <c:ptCount val="40"/>
                <c:pt idx="0">
                  <c:v>A. Ingresos Totales (A = A1+A2+A3)</c:v>
                </c:pt>
                <c:pt idx="1">
                  <c:v>A1. Ingresos de Libre Disposición</c:v>
                </c:pt>
                <c:pt idx="2">
                  <c:v>A2. Transferencias Federales Etiquetadas</c:v>
                </c:pt>
                <c:pt idx="3">
                  <c:v>A3. Financiamiento Neto</c:v>
                </c:pt>
                <c:pt idx="4">
                  <c:v>B. Egresos Presupuestarios1 (B = B1+B2).</c:v>
                </c:pt>
                <c:pt idx="5">
                  <c:v>B1. Gasto No Etiquetado (sin incluir Amortización de la Deud</c:v>
                </c:pt>
                <c:pt idx="6">
                  <c:v>B2. Gasto Etiquetado (sin incluir Amortización de la Deuda P</c:v>
                </c:pt>
                <c:pt idx="7">
                  <c:v>C. Remanentes del Ejercicio Anterior ( C = C1 + C2 ).</c:v>
                </c:pt>
                <c:pt idx="8">
                  <c:v>C1. Remanentes de Ingresos de Libre Disposición aplicados en</c:v>
                </c:pt>
                <c:pt idx="9">
                  <c:v>C2. Remanentes de Transferencias Federales Etiquetadas aplic</c:v>
                </c:pt>
                <c:pt idx="10">
                  <c:v>I. Balance Presupuestario (I = A – B + C).</c:v>
                </c:pt>
                <c:pt idx="11">
                  <c:v>II. Balance Presupuestario sin Financ. Neto (II = I - A3).</c:v>
                </c:pt>
                <c:pt idx="12">
                  <c:v>III. Balan. Presup. sin Financ. Neto y sin Reman. (III=II-C)</c:v>
                </c:pt>
                <c:pt idx="13">
                  <c:v>E. Intereses, Comisiones y Gastos de la Deuda (E = E1+E2).</c:v>
                </c:pt>
                <c:pt idx="14">
                  <c:v>E1. Inte., Com. y Gastos de la Deuda con Gasto No Etiquetado</c:v>
                </c:pt>
                <c:pt idx="15">
                  <c:v>E2. Inte., Com. y Gastos de la Deuda con Gasto Etiquetado</c:v>
                </c:pt>
                <c:pt idx="16">
                  <c:v>IV. Balance Primario (IV = III + E).</c:v>
                </c:pt>
                <c:pt idx="17">
                  <c:v>F. Financiamiento (F = F1 + F2).</c:v>
                </c:pt>
                <c:pt idx="18">
                  <c:v>F1. Financ, con Fuente de Pago de Ingresos de Libre Dispos.</c:v>
                </c:pt>
                <c:pt idx="19">
                  <c:v>F2. Financiamiento con Fuente de Pago de Transf. Feder. Etiq</c:v>
                </c:pt>
                <c:pt idx="20">
                  <c:v>G. Amortización de la Deuda (G = G1 + G2).</c:v>
                </c:pt>
                <c:pt idx="21">
                  <c:v>G1. Amortización de la Deuda Pública con Gasto No Etiquetado</c:v>
                </c:pt>
                <c:pt idx="22">
                  <c:v>G2. Amortización de la Deuda Pública con Gasto Etiquetado</c:v>
                </c:pt>
                <c:pt idx="23">
                  <c:v>A3. Financiamiento Neto (A3 = F – G )</c:v>
                </c:pt>
                <c:pt idx="24">
                  <c:v>A1. Ingresos de Libre Disposición.</c:v>
                </c:pt>
                <c:pt idx="25">
                  <c:v>A3.1 Financ. Neto Fuente Pago Ingr. Libre Dispo(A3. =F1-G1).</c:v>
                </c:pt>
                <c:pt idx="26">
                  <c:v>F1. Financ, con Fuente de Pago de Ingresos de Libre Dispos.</c:v>
                </c:pt>
                <c:pt idx="27">
                  <c:v>G1. Amortización de la Deuda Pública con Gasto No Etiquetado</c:v>
                </c:pt>
                <c:pt idx="28">
                  <c:v>B1. Gasto No Etiquetado (sin incluir Amortización de la Deu.</c:v>
                </c:pt>
                <c:pt idx="29">
                  <c:v>C1. Remanentes de Ingresos de Libre Disposición aplicados e.</c:v>
                </c:pt>
                <c:pt idx="30">
                  <c:v>V. Balance Presup. de Recur. Disp.  (V=A1+ A3.1–B1+C1).</c:v>
                </c:pt>
                <c:pt idx="31">
                  <c:v>VI. Balance Presup. de Rec. Disp. sin Finan. Neto(VI=V–A3.1-</c:v>
                </c:pt>
                <c:pt idx="32">
                  <c:v>A2. Transferencias Federales Etiquetadas.</c:v>
                </c:pt>
                <c:pt idx="33">
                  <c:v>A3.2 Fin. Neto con Fte. de Pago de Transf. Fed. Etiq. (A3.2.</c:v>
                </c:pt>
                <c:pt idx="34">
                  <c:v>F2. Financiamiento con Fuente de Pago de Transf. Feder. Eti.</c:v>
                </c:pt>
                <c:pt idx="35">
                  <c:v>G2. Amortización de la Deuda Pública con Gasto Etiquetado.</c:v>
                </c:pt>
                <c:pt idx="36">
                  <c:v>B2. Gasto Etiquetado (sin incluir Amortización de la Deuda .</c:v>
                </c:pt>
                <c:pt idx="37">
                  <c:v>C2. Remanentes de Transferencias Federales Etiqueta.</c:v>
                </c:pt>
                <c:pt idx="38">
                  <c:v>VII. Bal. Presup. de Rec.Etiq. (VII = A2 + A3.2 – B2 + C2).</c:v>
                </c:pt>
                <c:pt idx="39">
                  <c:v>VIII. Bal.Pres. de Rec. Etiq. sin Fin. Neto (VIII=VII–A3.2)</c:v>
                </c:pt>
              </c:strCache>
            </c:strRef>
          </c:cat>
          <c:val>
            <c:numRef>
              <c:f>Table!$M$16:$M$55</c:f>
              <c:numCache>
                <c:formatCode>#,##0.00</c:formatCode>
                <c:ptCount val="40"/>
                <c:pt idx="0">
                  <c:v>29495983050.43</c:v>
                </c:pt>
                <c:pt idx="1">
                  <c:v>11949136294.049999</c:v>
                </c:pt>
                <c:pt idx="2">
                  <c:v>17546846756.380001</c:v>
                </c:pt>
                <c:pt idx="3">
                  <c:v>36793177.219999999</c:v>
                </c:pt>
                <c:pt idx="4">
                  <c:v>-31836050899.529999</c:v>
                </c:pt>
                <c:pt idx="5">
                  <c:v>-15086046127.35</c:v>
                </c:pt>
                <c:pt idx="6">
                  <c:v>-16750004772.18</c:v>
                </c:pt>
                <c:pt idx="7" formatCode="#,##0.00;\-\ #,##0.00">
                  <c:v>0</c:v>
                </c:pt>
                <c:pt idx="8" formatCode="#,##0.00;\-\ #,##0.00">
                  <c:v>0</c:v>
                </c:pt>
                <c:pt idx="9" formatCode="#,##0.00;\-\ #,##0.00">
                  <c:v>0</c:v>
                </c:pt>
                <c:pt idx="10">
                  <c:v>61332033949.959999</c:v>
                </c:pt>
                <c:pt idx="11">
                  <c:v>61332033949.959999</c:v>
                </c:pt>
                <c:pt idx="12">
                  <c:v>61332033949.959999</c:v>
                </c:pt>
                <c:pt idx="13">
                  <c:v>-1047483559.8</c:v>
                </c:pt>
                <c:pt idx="14">
                  <c:v>-67753865.409999996</c:v>
                </c:pt>
                <c:pt idx="15">
                  <c:v>-979729694.38999999</c:v>
                </c:pt>
                <c:pt idx="16">
                  <c:v>60284550390.160004</c:v>
                </c:pt>
                <c:pt idx="17" formatCode="#,##0.00;\-\ #,##0.00">
                  <c:v>0</c:v>
                </c:pt>
                <c:pt idx="18" formatCode="#,##0.00;\-\ #,##0.00">
                  <c:v>0</c:v>
                </c:pt>
                <c:pt idx="19" formatCode="#,##0.00;\-\ #,##0.00">
                  <c:v>0</c:v>
                </c:pt>
                <c:pt idx="20">
                  <c:v>-36793177.219999999</c:v>
                </c:pt>
                <c:pt idx="21" formatCode="#,##0.00;\-\ #,##0.00">
                  <c:v>0</c:v>
                </c:pt>
                <c:pt idx="22">
                  <c:v>-36793177.219999999</c:v>
                </c:pt>
                <c:pt idx="23">
                  <c:v>36793177.219999999</c:v>
                </c:pt>
                <c:pt idx="24">
                  <c:v>11949136294.049999</c:v>
                </c:pt>
                <c:pt idx="25" formatCode="#,##0.00;\-\ #,##0.00">
                  <c:v>0</c:v>
                </c:pt>
                <c:pt idx="26" formatCode="#,##0.00;\-\ #,##0.00">
                  <c:v>0</c:v>
                </c:pt>
                <c:pt idx="27" formatCode="#,##0.00;\-\ #,##0.00">
                  <c:v>0</c:v>
                </c:pt>
                <c:pt idx="28">
                  <c:v>-15086046127.35</c:v>
                </c:pt>
                <c:pt idx="29" formatCode="#,##0.00;\-\ #,##0.00">
                  <c:v>0</c:v>
                </c:pt>
                <c:pt idx="30">
                  <c:v>27035182421.400002</c:v>
                </c:pt>
                <c:pt idx="31">
                  <c:v>27035182421.400002</c:v>
                </c:pt>
                <c:pt idx="32">
                  <c:v>17546846756.380001</c:v>
                </c:pt>
                <c:pt idx="33">
                  <c:v>36793177.219999999</c:v>
                </c:pt>
                <c:pt idx="34" formatCode="#,##0.00;\-\ #,##0.00">
                  <c:v>0</c:v>
                </c:pt>
                <c:pt idx="35">
                  <c:v>-36793177.219999999</c:v>
                </c:pt>
                <c:pt idx="36">
                  <c:v>-16750004772.18</c:v>
                </c:pt>
                <c:pt idx="37" formatCode="#,##0.00;\-\ #,##0.00">
                  <c:v>0</c:v>
                </c:pt>
                <c:pt idx="38">
                  <c:v>34333644705.779999</c:v>
                </c:pt>
                <c:pt idx="39">
                  <c:v>34296851528.560001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A69-4315-BD80-25404E78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380600"/>
        <c:axId val="541381776"/>
      </c:barChart>
      <c:catAx>
        <c:axId val="54138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13817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41381776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41380600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5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14.png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6" Type="http://schemas.openxmlformats.org/officeDocument/2006/relationships/image" Target="../media/image21.png"/><Relationship Id="rId11" Type="http://schemas.openxmlformats.org/officeDocument/2006/relationships/image" Target="../media/image10.png"/><Relationship Id="rId5" Type="http://schemas.openxmlformats.org/officeDocument/2006/relationships/image" Target="../media/image20.png"/><Relationship Id="rId10" Type="http://schemas.openxmlformats.org/officeDocument/2006/relationships/image" Target="../media/image9.png"/><Relationship Id="rId4" Type="http://schemas.openxmlformats.org/officeDocument/2006/relationships/image" Target="../media/image19.png"/><Relationship Id="rId9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25</xdr:col>
      <xdr:colOff>520700</xdr:colOff>
      <xdr:row>0</xdr:row>
      <xdr:rowOff>0</xdr:rowOff>
    </xdr:to>
    <xdr:pic macro="[1]!DesignIconClicked">
      <xdr:nvPicPr>
        <xdr:cNvPr id="2" name="BEx1W5KSQCNQBWO9SCE2WQ7TUEZH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1375" y="0"/>
          <a:ext cx="5207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187325</xdr:colOff>
      <xdr:row>0</xdr:row>
      <xdr:rowOff>0</xdr:rowOff>
    </xdr:to>
    <xdr:pic macro="[1]!DesignIconClicked">
      <xdr:nvPicPr>
        <xdr:cNvPr id="3" name="BEx1N1PL0NYBFPUALGWEXC0JTKNR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325" cy="0"/>
        </a:xfrm>
        <a:prstGeom prst="rect">
          <a:avLst/>
        </a:prstGeom>
      </xdr:spPr>
    </xdr:pic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520700</xdr:colOff>
      <xdr:row>0</xdr:row>
      <xdr:rowOff>0</xdr:rowOff>
    </xdr:to>
    <xdr:pic macro="[1]!DesignIconClicked">
      <xdr:nvPicPr>
        <xdr:cNvPr id="4" name="BEx95E6XR8V8T8PZXJA9YIDQ0ZAJ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7975" y="0"/>
          <a:ext cx="52070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6626225</xdr:colOff>
      <xdr:row>0</xdr:row>
      <xdr:rowOff>0</xdr:rowOff>
    </xdr:to>
    <xdr:pic macro="[1]!DesignIconClicked">
      <xdr:nvPicPr>
        <xdr:cNvPr id="5" name="BEx7D2BX2CLYBZEJHA4J8YZH3VTL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66262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673100</xdr:colOff>
      <xdr:row>5</xdr:row>
      <xdr:rowOff>130175</xdr:rowOff>
    </xdr:to>
    <xdr:pic macro="[1]!DesignIconClicked">
      <xdr:nvPicPr>
        <xdr:cNvPr id="5" name="BExZJPCBZTNHPH5X6PHWHB1CJHP7" hidden="1">
          <a:extLst>
            <a:ext uri="{FF2B5EF4-FFF2-40B4-BE49-F238E27FC236}">
              <a16:creationId xmlns="" xmlns:a16="http://schemas.microsoft.com/office/drawing/2014/main" id="{B350B638-50C0-42E7-A5CA-AF525D8C4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14375"/>
          <a:ext cx="673100" cy="1301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673100</xdr:colOff>
      <xdr:row>3</xdr:row>
      <xdr:rowOff>130175</xdr:rowOff>
    </xdr:to>
    <xdr:pic macro="[1]!DesignIconClicked">
      <xdr:nvPicPr>
        <xdr:cNvPr id="3" name="BEx97GTKOA2TJMYKZF1F22URIIAI" hidden="1">
          <a:extLst>
            <a:ext uri="{FF2B5EF4-FFF2-40B4-BE49-F238E27FC236}">
              <a16:creationId xmlns="" xmlns:a16="http://schemas.microsoft.com/office/drawing/2014/main" id="{9D7F79F7-9029-4B50-AEBC-F33FEC399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28625"/>
          <a:ext cx="673100" cy="130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511175</xdr:colOff>
      <xdr:row>7</xdr:row>
      <xdr:rowOff>130175</xdr:rowOff>
    </xdr:to>
    <xdr:pic macro="[1]!DesignIconClicked">
      <xdr:nvPicPr>
        <xdr:cNvPr id="2" name="BExQ4H7JK0G7K15PZJZO9CHSKDCP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876300"/>
          <a:ext cx="3692525" cy="273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3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4.  Balance Presupuestario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3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3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3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3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3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3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3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3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3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3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3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3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3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3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3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3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3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3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3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="" xmlns:a16="http://schemas.microsoft.com/office/drawing/2014/main" id="{00000000-0008-0000-03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="" xmlns:a16="http://schemas.microsoft.com/office/drawing/2014/main" id="{00000000-0008-0000-03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="" xmlns:a16="http://schemas.microsoft.com/office/drawing/2014/main" id="{00000000-0008-0000-03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="" xmlns:a16="http://schemas.microsoft.com/office/drawing/2014/main" id="{00000000-0008-0000-03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="" xmlns:a16="http://schemas.microsoft.com/office/drawing/2014/main" id="{00000000-0008-0000-03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029325" y="1104900"/>
    <xdr:ext cx="1625600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6256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086225" y="304800"/>
    <xdr:ext cx="1930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86225" y="304800"/>
          <a:ext cx="1930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625600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6256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625600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6256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000875" y="304800"/>
    <xdr:ext cx="16256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00875" y="304800"/>
          <a:ext cx="16256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625600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6256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625600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6256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28307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2830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29325" y="1104900"/>
    <xdr:ext cx="1625600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29325" y="1104900"/>
          <a:ext cx="16256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2130425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5"/>
          <a:ext cx="0" cy="21304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8836025" cy="58451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8836025" cy="5845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>
    <xdr:from>
      <xdr:col>6</xdr:col>
      <xdr:colOff>12700</xdr:colOff>
      <xdr:row>15</xdr:row>
      <xdr:rowOff>0</xdr:rowOff>
    </xdr:from>
    <xdr:to>
      <xdr:col>6</xdr:col>
      <xdr:colOff>139700</xdr:colOff>
      <xdr:row>15</xdr:row>
      <xdr:rowOff>127000</xdr:rowOff>
    </xdr:to>
    <xdr:pic macro="[1]!DesignIconClicked">
      <xdr:nvPicPr>
        <xdr:cNvPr id="2" name="BExZQL1MC0KHOUVOMS4G1B2WVTU1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1695450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19</xdr:row>
      <xdr:rowOff>0</xdr:rowOff>
    </xdr:from>
    <xdr:to>
      <xdr:col>6</xdr:col>
      <xdr:colOff>139700</xdr:colOff>
      <xdr:row>19</xdr:row>
      <xdr:rowOff>127000</xdr:rowOff>
    </xdr:to>
    <xdr:pic macro="[1]!DesignIconClicked">
      <xdr:nvPicPr>
        <xdr:cNvPr id="3" name="BExVTDTKI3VLSWNBIJKY7WZNY85P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2266950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22</xdr:row>
      <xdr:rowOff>0</xdr:rowOff>
    </xdr:from>
    <xdr:to>
      <xdr:col>6</xdr:col>
      <xdr:colOff>139700</xdr:colOff>
      <xdr:row>22</xdr:row>
      <xdr:rowOff>127000</xdr:rowOff>
    </xdr:to>
    <xdr:pic macro="[1]!DesignIconClicked">
      <xdr:nvPicPr>
        <xdr:cNvPr id="4" name="BEx95TH8F5M1D01RY96GBAEN7ANS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28</xdr:row>
      <xdr:rowOff>0</xdr:rowOff>
    </xdr:from>
    <xdr:to>
      <xdr:col>6</xdr:col>
      <xdr:colOff>139700</xdr:colOff>
      <xdr:row>28</xdr:row>
      <xdr:rowOff>127000</xdr:rowOff>
    </xdr:to>
    <xdr:pic macro="[1]!DesignIconClicked">
      <xdr:nvPicPr>
        <xdr:cNvPr id="5" name="BExF4DL8OD8J0MTX25XRGFGY681V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355282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32</xdr:row>
      <xdr:rowOff>0</xdr:rowOff>
    </xdr:from>
    <xdr:to>
      <xdr:col>6</xdr:col>
      <xdr:colOff>139700</xdr:colOff>
      <xdr:row>32</xdr:row>
      <xdr:rowOff>127000</xdr:rowOff>
    </xdr:to>
    <xdr:pic macro="[1]!DesignIconClicked">
      <xdr:nvPicPr>
        <xdr:cNvPr id="6" name="BExIPUOU7YQZYHA0ILFH3IETCJ0A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412432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35</xdr:row>
      <xdr:rowOff>0</xdr:rowOff>
    </xdr:from>
    <xdr:to>
      <xdr:col>6</xdr:col>
      <xdr:colOff>139700</xdr:colOff>
      <xdr:row>35</xdr:row>
      <xdr:rowOff>127000</xdr:rowOff>
    </xdr:to>
    <xdr:pic macro="[1]!DesignIconClicked">
      <xdr:nvPicPr>
        <xdr:cNvPr id="7" name="BExQ9O2MS8R76GQRLD0PTZN3NSQK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4552950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40</xdr:row>
      <xdr:rowOff>0</xdr:rowOff>
    </xdr:from>
    <xdr:to>
      <xdr:col>6</xdr:col>
      <xdr:colOff>139700</xdr:colOff>
      <xdr:row>40</xdr:row>
      <xdr:rowOff>127000</xdr:rowOff>
    </xdr:to>
    <xdr:pic macro="[1]!DesignIconClicked">
      <xdr:nvPicPr>
        <xdr:cNvPr id="8" name="BExW6RQHX3V3BPDQCV5ERLTE7T0E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5267325"/>
          <a:ext cx="127000" cy="127000"/>
        </a:xfrm>
        <a:prstGeom prst="rect">
          <a:avLst/>
        </a:prstGeom>
      </xdr:spPr>
    </xdr:pic>
    <xdr:clientData/>
  </xdr:twoCellAnchor>
  <xdr:twoCellAnchor>
    <xdr:from>
      <xdr:col>6</xdr:col>
      <xdr:colOff>12700</xdr:colOff>
      <xdr:row>48</xdr:row>
      <xdr:rowOff>0</xdr:rowOff>
    </xdr:from>
    <xdr:to>
      <xdr:col>6</xdr:col>
      <xdr:colOff>139700</xdr:colOff>
      <xdr:row>48</xdr:row>
      <xdr:rowOff>127000</xdr:rowOff>
    </xdr:to>
    <xdr:pic macro="[1]!DesignIconClicked">
      <xdr:nvPicPr>
        <xdr:cNvPr id="9" name="BExSEX2K67ZM8NWAQHE7KFCD0A52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6410325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=""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4.  Balance Presupuestario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=""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=""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=""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=""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213042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21304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showGridLines="0" tabSelected="1" topLeftCell="A2" zoomScale="80" zoomScaleNormal="80" zoomScaleSheetLayoutView="80" workbookViewId="0">
      <selection activeCell="E7" sqref="E7:E8"/>
    </sheetView>
  </sheetViews>
  <sheetFormatPr baseColWidth="10" defaultColWidth="9.33203125" defaultRowHeight="11.25" x14ac:dyDescent="0.2"/>
  <cols>
    <col min="1" max="1" width="3.5" style="29" customWidth="1"/>
    <col min="2" max="2" width="15.33203125" style="29" customWidth="1"/>
    <col min="3" max="3" width="116.1640625" style="29" customWidth="1"/>
    <col min="4" max="4" width="25.33203125" style="29" bestFit="1" customWidth="1"/>
    <col min="5" max="5" width="24.33203125" style="29" bestFit="1" customWidth="1"/>
    <col min="6" max="6" width="25.33203125" style="29" bestFit="1" customWidth="1"/>
    <col min="7" max="7" width="17.5" style="29" bestFit="1" customWidth="1"/>
    <col min="8" max="8" width="6.83203125" style="29" bestFit="1" customWidth="1"/>
    <col min="9" max="9" width="5.5" style="29" bestFit="1" customWidth="1"/>
    <col min="10" max="10" width="10" style="29" bestFit="1" customWidth="1"/>
    <col min="11" max="11" width="10.83203125" style="29" bestFit="1" customWidth="1"/>
    <col min="12" max="14" width="10" style="29" bestFit="1" customWidth="1"/>
    <col min="15" max="17" width="9.33203125" style="29"/>
    <col min="18" max="18" width="5.5" style="29" bestFit="1" customWidth="1"/>
    <col min="19" max="20" width="9.33203125" style="29"/>
    <col min="21" max="21" width="20.5" style="29" bestFit="1" customWidth="1"/>
    <col min="22" max="22" width="2.33203125" style="29" bestFit="1" customWidth="1"/>
    <col min="23" max="16384" width="9.33203125" style="29"/>
  </cols>
  <sheetData>
    <row r="1" spans="1:30" ht="12.75" hidden="1" x14ac:dyDescent="0.2">
      <c r="A1" s="33"/>
      <c r="B1" s="33"/>
      <c r="C1" s="33" t="s">
        <v>140</v>
      </c>
      <c r="D1" s="37" t="str">
        <f>MID(A1,5,4)</f>
        <v/>
      </c>
      <c r="E1" s="37" t="str">
        <f>MID(A1,1,3)</f>
        <v/>
      </c>
      <c r="F1" s="37" t="str">
        <f>MID(A1,11,3)</f>
        <v/>
      </c>
      <c r="G1" s="37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37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7" t="e">
        <f>IF(K1="1","Enero",IF(K1="2","Febrero",IF(K1="3","Marzo",IF(K1="4","Abril",IF(K1="5","Mayo",IF(K1="6","Junio",IF(K1="7","Julio",IF(K1="8","Agosto",IF(K1="9","Septiembre",IF(K1="10","Octubre",IF(K1="11","Noviembre","Diciembre")))))))))))</f>
        <v>#VALUE!</v>
      </c>
      <c r="J1" s="37" t="str">
        <f>IF(H1&lt;&gt;"",IF(H1="1","Enero",IF(H1="2","Febrero",IF(H1="3","Marzo",IF(H1="4","Abril",IF(H1="5","Mayo",IF(H1="6","Junio",IF(H1="7","Julio",IF(H1="8","Agosto",IF(H1="9","Septiembre",IF(H1="10","Octubre",IF(H1="11","Noviembre","Diciembre"))))))))))),0)</f>
        <v>Diciembre</v>
      </c>
      <c r="K1" s="37" t="e">
        <f>IF(AND(LEN(B1)&gt;0,LEN(B1)&lt;=2),MID(B1,1,2),MID(B1,1,FIND(".",B1)-1))</f>
        <v>#VALUE!</v>
      </c>
      <c r="L1" s="31" t="e">
        <f>DATE(A1,Q1+1,0)</f>
        <v>#VALUE!</v>
      </c>
      <c r="M1" s="31" t="e">
        <f>DAY(L1)</f>
        <v>#VALUE!</v>
      </c>
      <c r="N1" s="37"/>
      <c r="O1" s="37"/>
      <c r="P1" s="37"/>
      <c r="Q1" s="37" t="str">
        <f>IF(OR(H1="13",H1="14",H1="15",H1="16"),12,H1)</f>
        <v>Diciembre</v>
      </c>
      <c r="R1" s="37">
        <f>IF(H1="3",CONCATENATE("1er Trimestre ",A1),IF(H1="6",CONCATENATE("2do Trimestre ",A1),IF(H1="9",CONCATENATE("3er Trimestre ",A1),IF(H1="12",CONCATENATE("4to Trimestre ",A1),A1))))</f>
        <v>0</v>
      </c>
      <c r="S1" s="37"/>
      <c r="T1" s="37">
        <f>IF(H1="3",CONCATENATE("1er Trimestre ",A1),IF(H1="6",CONCATENATE("2do Trimestre ",A1),IF(H1="9",CONCATENATE("3er Trimestre ",A1),IF(H1="12",CONCATENATE("4to Trimestre ",A1),A1))))</f>
        <v>0</v>
      </c>
      <c r="U1" s="37">
        <f>IF(V1="3",CONCATENATE("1er Trimestre ",R1),IF(V1="6",CONCATENATE("2do Trimestre ",R1),IF(V1="9",CONCATENATE("3er Trimestre ",R1),IF(V1="12",CONCATENATE("4to Trimestre ",R1),R1))))</f>
        <v>0</v>
      </c>
      <c r="V1" s="37"/>
      <c r="Y1" s="68" t="s">
        <v>145</v>
      </c>
      <c r="Z1" s="68"/>
      <c r="AA1" s="37" t="str">
        <f>MID(Z1,1,2)</f>
        <v/>
      </c>
      <c r="AB1" s="37" t="str">
        <f>MID(Z1,9,2)</f>
        <v/>
      </c>
      <c r="AC1" s="37" t="str">
        <f>IF(AA1="01","Enero",IF(AA1="02","Febrero",IF(AA1="03","Marzo",IF(AA1="04","Abril",IF(AA1="05","Mayo",IF(AA1="06","Junio",IF(AA1="07","Julio",IF(AA1="08","Agosto",IF(AA1="09","Septiembre",IF(AA1="10","Octubre",IF(AA1="11","Noviembre","Diciembre")))))))))))</f>
        <v>Diciembre</v>
      </c>
      <c r="AD1" s="37" t="str">
        <f>IF(AB1="01","Enero",IF(AB1="02","Febrero",IF(AB1="03","Marzo",IF(AB1="04","Abril",IF(AB1="05","Mayo",IF(AB1="06","Junio",IF(AB1="07","Julio",IF(AB1="08","Agosto",IF(AB1="09","Septiembre",IF(AB1="10","Octubre",IF(AB1="11","Noviembre","Diciembre")))))))))))</f>
        <v>Diciembre</v>
      </c>
    </row>
    <row r="2" spans="1:30" ht="13.5" thickBot="1" x14ac:dyDescent="0.25">
      <c r="B2" s="46"/>
      <c r="C2" s="46"/>
      <c r="D2" s="47"/>
      <c r="E2" s="46"/>
      <c r="F2" s="46"/>
      <c r="G2" s="46"/>
      <c r="H2" s="45"/>
    </row>
    <row r="3" spans="1:30" s="85" customFormat="1" ht="12.75" x14ac:dyDescent="0.2">
      <c r="B3" s="107" t="s">
        <v>149</v>
      </c>
      <c r="C3" s="108"/>
      <c r="D3" s="108"/>
      <c r="E3" s="108"/>
      <c r="F3" s="109"/>
      <c r="G3" s="86"/>
    </row>
    <row r="4" spans="1:30" s="85" customFormat="1" ht="12.75" x14ac:dyDescent="0.2">
      <c r="B4" s="110" t="s">
        <v>76</v>
      </c>
      <c r="C4" s="111"/>
      <c r="D4" s="111"/>
      <c r="E4" s="111"/>
      <c r="F4" s="112"/>
      <c r="G4" s="86"/>
    </row>
    <row r="5" spans="1:30" ht="12" x14ac:dyDescent="0.2">
      <c r="B5" s="113" t="s">
        <v>156</v>
      </c>
      <c r="C5" s="114"/>
      <c r="D5" s="114"/>
      <c r="E5" s="114"/>
      <c r="F5" s="115"/>
      <c r="G5" s="46"/>
    </row>
    <row r="6" spans="1:30" ht="12.75" thickBot="1" x14ac:dyDescent="0.25">
      <c r="B6" s="116" t="s">
        <v>150</v>
      </c>
      <c r="C6" s="117"/>
      <c r="D6" s="117"/>
      <c r="E6" s="117"/>
      <c r="F6" s="118"/>
      <c r="G6" s="46"/>
    </row>
    <row r="7" spans="1:30" ht="12" x14ac:dyDescent="0.2">
      <c r="B7" s="119" t="s">
        <v>151</v>
      </c>
      <c r="C7" s="120"/>
      <c r="D7" s="83" t="s">
        <v>152</v>
      </c>
      <c r="E7" s="131" t="s">
        <v>77</v>
      </c>
      <c r="F7" s="83" t="s">
        <v>153</v>
      </c>
      <c r="G7" s="46"/>
    </row>
    <row r="8" spans="1:30" ht="12.75" thickBot="1" x14ac:dyDescent="0.25">
      <c r="B8" s="121"/>
      <c r="C8" s="122"/>
      <c r="D8" s="84" t="s">
        <v>154</v>
      </c>
      <c r="E8" s="132"/>
      <c r="F8" s="84" t="s">
        <v>155</v>
      </c>
      <c r="G8" s="46"/>
    </row>
    <row r="9" spans="1:30" ht="12" x14ac:dyDescent="0.2">
      <c r="B9" s="80"/>
      <c r="C9" s="48"/>
      <c r="D9" s="48"/>
      <c r="E9" s="48"/>
      <c r="F9" s="48"/>
      <c r="G9" s="46"/>
    </row>
    <row r="10" spans="1:30" ht="12" x14ac:dyDescent="0.2">
      <c r="B10" s="80"/>
      <c r="C10" s="49" t="s">
        <v>38</v>
      </c>
      <c r="D10" s="55">
        <f>SUM(D11:D13)</f>
        <v>95344463017</v>
      </c>
      <c r="E10" s="55">
        <f t="shared" ref="E10:F10" si="0">SUM(E11:E13)</f>
        <v>53734765998.399994</v>
      </c>
      <c r="F10" s="55">
        <f t="shared" si="0"/>
        <v>53734765998.399994</v>
      </c>
      <c r="G10" s="46"/>
    </row>
    <row r="11" spans="1:30" ht="12" x14ac:dyDescent="0.2">
      <c r="B11" s="87"/>
      <c r="C11" s="88" t="s">
        <v>39</v>
      </c>
      <c r="D11" s="51">
        <v>47265246459</v>
      </c>
      <c r="E11" s="51">
        <v>28369364776.939999</v>
      </c>
      <c r="F11" s="51">
        <v>28369364776.939999</v>
      </c>
      <c r="G11" s="89"/>
    </row>
    <row r="12" spans="1:30" ht="12" x14ac:dyDescent="0.2">
      <c r="B12" s="87"/>
      <c r="C12" s="88" t="s">
        <v>40</v>
      </c>
      <c r="D12" s="51">
        <v>48206731866</v>
      </c>
      <c r="E12" s="51">
        <v>25421780070.849998</v>
      </c>
      <c r="F12" s="51">
        <v>25421780070.849998</v>
      </c>
      <c r="G12" s="89"/>
    </row>
    <row r="13" spans="1:30" ht="12" x14ac:dyDescent="0.2">
      <c r="B13" s="87"/>
      <c r="C13" s="88" t="s">
        <v>41</v>
      </c>
      <c r="D13" s="51">
        <f>+D44</f>
        <v>-127515308</v>
      </c>
      <c r="E13" s="51">
        <f t="shared" ref="E13:F13" si="1">+E44</f>
        <v>-56378849.390000001</v>
      </c>
      <c r="F13" s="51">
        <f t="shared" si="1"/>
        <v>-56378849.390000001</v>
      </c>
      <c r="G13" s="89"/>
    </row>
    <row r="14" spans="1:30" ht="12" x14ac:dyDescent="0.2">
      <c r="B14" s="90"/>
      <c r="C14" s="91"/>
      <c r="D14" s="50"/>
      <c r="E14" s="50"/>
      <c r="F14" s="50"/>
      <c r="G14" s="89"/>
    </row>
    <row r="15" spans="1:30" ht="13.5" x14ac:dyDescent="0.2">
      <c r="B15" s="90"/>
      <c r="C15" s="91" t="s">
        <v>78</v>
      </c>
      <c r="D15" s="55">
        <f>SUM(D16:D17)</f>
        <v>95344463017</v>
      </c>
      <c r="E15" s="55">
        <f t="shared" ref="E15:F15" si="2">SUM(E16:E17)</f>
        <v>48180921232.669983</v>
      </c>
      <c r="F15" s="55">
        <f t="shared" si="2"/>
        <v>46941795034.86998</v>
      </c>
      <c r="G15" s="89"/>
    </row>
    <row r="16" spans="1:30" ht="12" x14ac:dyDescent="0.2">
      <c r="B16" s="87"/>
      <c r="C16" s="88" t="s">
        <v>79</v>
      </c>
      <c r="D16" s="74">
        <f>IF(Table!H21="",0,Table!H21)</f>
        <v>47265246459</v>
      </c>
      <c r="E16" s="74">
        <v>23862077575.290001</v>
      </c>
      <c r="F16" s="74">
        <v>22672007751.279999</v>
      </c>
      <c r="G16" s="89"/>
    </row>
    <row r="17" spans="2:7" ht="12" x14ac:dyDescent="0.2">
      <c r="B17" s="87"/>
      <c r="C17" s="88" t="s">
        <v>80</v>
      </c>
      <c r="D17" s="74">
        <f>IF(Table!H22="",0,Table!H22)</f>
        <v>48079216558</v>
      </c>
      <c r="E17" s="74">
        <v>24318843657.379986</v>
      </c>
      <c r="F17" s="74">
        <v>24269787283.589977</v>
      </c>
      <c r="G17" s="89"/>
    </row>
    <row r="18" spans="2:7" ht="12" x14ac:dyDescent="0.2">
      <c r="B18" s="80"/>
      <c r="C18" s="48"/>
      <c r="D18" s="48"/>
      <c r="E18" s="48"/>
      <c r="F18" s="48"/>
      <c r="G18" s="46"/>
    </row>
    <row r="19" spans="2:7" ht="12" x14ac:dyDescent="0.2">
      <c r="B19" s="80"/>
      <c r="C19" s="49" t="s">
        <v>81</v>
      </c>
      <c r="D19" s="55">
        <v>0</v>
      </c>
      <c r="E19" s="55">
        <f>SUM(E20:E21)</f>
        <v>199158052.72</v>
      </c>
      <c r="F19" s="55">
        <f>SUM(F20:F21)</f>
        <v>199158052.72</v>
      </c>
      <c r="G19" s="46"/>
    </row>
    <row r="20" spans="2:7" ht="12" x14ac:dyDescent="0.2">
      <c r="B20" s="87"/>
      <c r="C20" s="88" t="s">
        <v>82</v>
      </c>
      <c r="D20" s="74">
        <v>0</v>
      </c>
      <c r="E20" s="74">
        <v>199158052.72</v>
      </c>
      <c r="F20" s="74">
        <v>199158052.72</v>
      </c>
      <c r="G20" s="89"/>
    </row>
    <row r="21" spans="2:7" ht="12" x14ac:dyDescent="0.2">
      <c r="B21" s="87"/>
      <c r="C21" s="88" t="s">
        <v>83</v>
      </c>
      <c r="D21" s="74">
        <v>0</v>
      </c>
      <c r="E21" s="74">
        <v>0</v>
      </c>
      <c r="F21" s="74">
        <v>0</v>
      </c>
      <c r="G21" s="89"/>
    </row>
    <row r="22" spans="2:7" ht="12" x14ac:dyDescent="0.2">
      <c r="B22" s="80"/>
      <c r="C22" s="48"/>
      <c r="D22" s="48"/>
      <c r="E22" s="48"/>
      <c r="F22" s="48"/>
      <c r="G22" s="46"/>
    </row>
    <row r="23" spans="2:7" ht="12" x14ac:dyDescent="0.2">
      <c r="B23" s="129"/>
      <c r="C23" s="49" t="s">
        <v>84</v>
      </c>
      <c r="D23" s="64">
        <f>D10-D15+D19</f>
        <v>0</v>
      </c>
      <c r="E23" s="64">
        <f t="shared" ref="E23:F23" si="3">E10-E15+E19</f>
        <v>5753002818.4500113</v>
      </c>
      <c r="F23" s="64">
        <f t="shared" si="3"/>
        <v>6992129016.2500143</v>
      </c>
      <c r="G23" s="46"/>
    </row>
    <row r="24" spans="2:7" ht="12" x14ac:dyDescent="0.2">
      <c r="B24" s="129"/>
      <c r="C24" s="49"/>
      <c r="D24" s="64"/>
      <c r="E24" s="64"/>
      <c r="F24" s="64"/>
      <c r="G24" s="46"/>
    </row>
    <row r="25" spans="2:7" ht="12" x14ac:dyDescent="0.2">
      <c r="B25" s="129"/>
      <c r="C25" s="49" t="s">
        <v>85</v>
      </c>
      <c r="D25" s="64">
        <f>D23-D13</f>
        <v>127515308</v>
      </c>
      <c r="E25" s="64">
        <f t="shared" ref="E25:F25" si="4">E23-E13</f>
        <v>5809381667.8400116</v>
      </c>
      <c r="F25" s="64">
        <f t="shared" si="4"/>
        <v>7048507865.6400146</v>
      </c>
      <c r="G25" s="46"/>
    </row>
    <row r="26" spans="2:7" ht="12" x14ac:dyDescent="0.2">
      <c r="B26" s="129"/>
      <c r="C26" s="49"/>
      <c r="D26" s="64"/>
      <c r="E26" s="64"/>
      <c r="F26" s="64"/>
      <c r="G26" s="46"/>
    </row>
    <row r="27" spans="2:7" ht="12" x14ac:dyDescent="0.2">
      <c r="B27" s="80"/>
      <c r="C27" s="49" t="s">
        <v>86</v>
      </c>
      <c r="D27" s="55">
        <f>D25-D19</f>
        <v>127515308</v>
      </c>
      <c r="E27" s="55">
        <f t="shared" ref="E27:F27" si="5">E25-E19</f>
        <v>5610223615.1200113</v>
      </c>
      <c r="F27" s="55">
        <f t="shared" si="5"/>
        <v>6849349812.9200144</v>
      </c>
      <c r="G27" s="46"/>
    </row>
    <row r="28" spans="2:7" ht="12.75" thickBot="1" x14ac:dyDescent="0.25">
      <c r="B28" s="52"/>
      <c r="C28" s="53"/>
      <c r="D28" s="54"/>
      <c r="E28" s="54"/>
      <c r="F28" s="54"/>
      <c r="G28" s="46"/>
    </row>
    <row r="29" spans="2:7" ht="12" x14ac:dyDescent="0.2">
      <c r="B29" s="80"/>
      <c r="C29" s="48"/>
      <c r="D29" s="48"/>
      <c r="E29" s="48"/>
      <c r="F29" s="48"/>
      <c r="G29" s="46"/>
    </row>
    <row r="30" spans="2:7" ht="12" x14ac:dyDescent="0.2">
      <c r="B30" s="130"/>
      <c r="C30" s="49" t="s">
        <v>87</v>
      </c>
      <c r="D30" s="64">
        <f>D31+D32</f>
        <v>3322975963</v>
      </c>
      <c r="E30" s="64">
        <f t="shared" ref="E30:F30" si="6">E31+E32</f>
        <v>1261031464.0000002</v>
      </c>
      <c r="F30" s="64">
        <f t="shared" si="6"/>
        <v>1261031464.0000002</v>
      </c>
      <c r="G30" s="46"/>
    </row>
    <row r="31" spans="2:7" ht="12" x14ac:dyDescent="0.2">
      <c r="B31" s="130"/>
      <c r="C31" s="88" t="s">
        <v>88</v>
      </c>
      <c r="D31" s="51">
        <f>IF(Table!H30="",0,Table!H30)</f>
        <v>729805537</v>
      </c>
      <c r="E31" s="51">
        <v>82459317.900000006</v>
      </c>
      <c r="F31" s="51">
        <v>82459317.900000006</v>
      </c>
      <c r="G31" s="89"/>
    </row>
    <row r="32" spans="2:7" ht="12" x14ac:dyDescent="0.2">
      <c r="B32" s="130"/>
      <c r="C32" s="88" t="s">
        <v>89</v>
      </c>
      <c r="D32" s="51">
        <f>IF(Table!H31="",0,Table!H31)</f>
        <v>2593170426</v>
      </c>
      <c r="E32" s="51">
        <v>1178572146.1000001</v>
      </c>
      <c r="F32" s="51">
        <v>1178572146.1000001</v>
      </c>
      <c r="G32" s="89"/>
    </row>
    <row r="33" spans="2:7" ht="12" x14ac:dyDescent="0.2">
      <c r="B33" s="81"/>
      <c r="C33" s="49"/>
      <c r="D33" s="74"/>
      <c r="E33" s="74"/>
      <c r="F33" s="74"/>
      <c r="G33" s="46"/>
    </row>
    <row r="34" spans="2:7" ht="12" x14ac:dyDescent="0.2">
      <c r="B34" s="81"/>
      <c r="C34" s="49" t="s">
        <v>90</v>
      </c>
      <c r="D34" s="55">
        <f>+D27+D30</f>
        <v>3450491271</v>
      </c>
      <c r="E34" s="55">
        <f>+E27+E30</f>
        <v>6871255079.1200113</v>
      </c>
      <c r="F34" s="55">
        <f>+F27+F30</f>
        <v>8110381276.9200144</v>
      </c>
      <c r="G34" s="46"/>
    </row>
    <row r="35" spans="2:7" ht="12.75" thickBot="1" x14ac:dyDescent="0.25">
      <c r="B35" s="56"/>
      <c r="C35" s="53"/>
      <c r="D35" s="53"/>
      <c r="E35" s="53"/>
      <c r="F35" s="53"/>
      <c r="G35" s="46"/>
    </row>
    <row r="36" spans="2:7" ht="12" x14ac:dyDescent="0.2">
      <c r="B36" s="81"/>
      <c r="C36" s="49"/>
      <c r="D36" s="49"/>
      <c r="E36" s="49"/>
      <c r="F36" s="49"/>
      <c r="G36" s="46"/>
    </row>
    <row r="37" spans="2:7" ht="12" x14ac:dyDescent="0.2">
      <c r="B37" s="77"/>
      <c r="C37" s="79" t="s">
        <v>91</v>
      </c>
      <c r="D37" s="65">
        <f>D38+D39</f>
        <v>0</v>
      </c>
      <c r="E37" s="65">
        <f t="shared" ref="E37:F37" si="7">E38+E39</f>
        <v>0</v>
      </c>
      <c r="F37" s="65">
        <f t="shared" si="7"/>
        <v>0</v>
      </c>
      <c r="G37" s="46"/>
    </row>
    <row r="38" spans="2:7" ht="12" x14ac:dyDescent="0.2">
      <c r="B38" s="125"/>
      <c r="C38" s="58" t="s">
        <v>92</v>
      </c>
      <c r="D38" s="57">
        <f>IF(Table!K34="",0,Table!K34)</f>
        <v>0</v>
      </c>
      <c r="E38" s="57">
        <f>IF(Table!L34="",0,Table!L34)</f>
        <v>0</v>
      </c>
      <c r="F38" s="57">
        <f>IF(Table!M34="",0,Table!M34)</f>
        <v>0</v>
      </c>
      <c r="G38" s="46"/>
    </row>
    <row r="39" spans="2:7" ht="12" x14ac:dyDescent="0.2">
      <c r="B39" s="125"/>
      <c r="C39" s="58" t="s">
        <v>93</v>
      </c>
      <c r="D39" s="57">
        <f>IF(Table!K35="",0,Table!K35)</f>
        <v>0</v>
      </c>
      <c r="E39" s="57">
        <f>IF(Table!L35="",0,Table!L35)</f>
        <v>0</v>
      </c>
      <c r="F39" s="57">
        <f>IF(Table!M35="",0,Table!M35)</f>
        <v>0</v>
      </c>
      <c r="G39" s="46"/>
    </row>
    <row r="40" spans="2:7" ht="12" x14ac:dyDescent="0.2">
      <c r="B40" s="75"/>
      <c r="C40" s="58"/>
      <c r="D40" s="59"/>
      <c r="E40" s="59"/>
      <c r="F40" s="59"/>
      <c r="G40" s="46"/>
    </row>
    <row r="41" spans="2:7" ht="12" x14ac:dyDescent="0.2">
      <c r="B41" s="105"/>
      <c r="C41" s="79" t="s">
        <v>94</v>
      </c>
      <c r="D41" s="78">
        <f>D42+D43</f>
        <v>127515308</v>
      </c>
      <c r="E41" s="78">
        <f t="shared" ref="E41:F41" si="8">E42+E43</f>
        <v>56378849.390000001</v>
      </c>
      <c r="F41" s="78">
        <f t="shared" si="8"/>
        <v>56378849.390000001</v>
      </c>
      <c r="G41" s="46"/>
    </row>
    <row r="42" spans="2:7" ht="12" x14ac:dyDescent="0.2">
      <c r="B42" s="105"/>
      <c r="C42" s="58" t="s">
        <v>59</v>
      </c>
      <c r="D42" s="59">
        <f>IF(Table!H37="",0,Table!H37)</f>
        <v>0</v>
      </c>
      <c r="E42" s="59">
        <f>IF(Table!I37="",0,Table!I37)</f>
        <v>0</v>
      </c>
      <c r="F42" s="59">
        <f>IF(Table!J37="",0,Table!J37)</f>
        <v>0</v>
      </c>
      <c r="G42" s="46"/>
    </row>
    <row r="43" spans="2:7" ht="12" x14ac:dyDescent="0.2">
      <c r="B43" s="105"/>
      <c r="C43" s="58" t="s">
        <v>60</v>
      </c>
      <c r="D43" s="59">
        <f>IF(Table!H38="",0,Table!H38)</f>
        <v>127515308</v>
      </c>
      <c r="E43" s="59">
        <v>56378849.390000001</v>
      </c>
      <c r="F43" s="59">
        <v>56378849.390000001</v>
      </c>
      <c r="G43" s="46"/>
    </row>
    <row r="44" spans="2:7" ht="12" x14ac:dyDescent="0.2">
      <c r="B44" s="105"/>
      <c r="C44" s="127" t="s">
        <v>61</v>
      </c>
      <c r="D44" s="123">
        <f>D37-D41</f>
        <v>-127515308</v>
      </c>
      <c r="E44" s="123">
        <f t="shared" ref="E44:F44" si="9">E37-E41</f>
        <v>-56378849.390000001</v>
      </c>
      <c r="F44" s="123">
        <f t="shared" si="9"/>
        <v>-56378849.390000001</v>
      </c>
      <c r="G44" s="46"/>
    </row>
    <row r="45" spans="2:7" ht="12.75" thickBot="1" x14ac:dyDescent="0.25">
      <c r="B45" s="106"/>
      <c r="C45" s="128"/>
      <c r="D45" s="124"/>
      <c r="E45" s="124"/>
      <c r="F45" s="124"/>
      <c r="G45" s="46"/>
    </row>
    <row r="46" spans="2:7" ht="12" x14ac:dyDescent="0.2">
      <c r="B46" s="125"/>
      <c r="C46" s="126"/>
      <c r="D46" s="76"/>
      <c r="E46" s="76"/>
      <c r="F46" s="76"/>
      <c r="G46" s="46"/>
    </row>
    <row r="47" spans="2:7" ht="12" x14ac:dyDescent="0.2">
      <c r="B47" s="104"/>
      <c r="C47" s="92" t="s">
        <v>95</v>
      </c>
      <c r="D47" s="59">
        <f>+D11</f>
        <v>47265246459</v>
      </c>
      <c r="E47" s="59">
        <f>+E11</f>
        <v>28369364776.939999</v>
      </c>
      <c r="F47" s="59">
        <f>+F11</f>
        <v>28369364776.939999</v>
      </c>
      <c r="G47" s="89"/>
    </row>
    <row r="48" spans="2:7" ht="12" x14ac:dyDescent="0.2">
      <c r="B48" s="104"/>
      <c r="C48" s="92"/>
      <c r="D48" s="59"/>
      <c r="E48" s="59"/>
      <c r="F48" s="59"/>
      <c r="G48" s="89"/>
    </row>
    <row r="49" spans="2:7" ht="12" x14ac:dyDescent="0.2">
      <c r="B49" s="104"/>
      <c r="C49" s="93" t="s">
        <v>96</v>
      </c>
      <c r="D49" s="59">
        <f>D50-D51</f>
        <v>0</v>
      </c>
      <c r="E49" s="59">
        <f t="shared" ref="E49:F49" si="10">E50-E51</f>
        <v>0</v>
      </c>
      <c r="F49" s="59">
        <f t="shared" si="10"/>
        <v>0</v>
      </c>
      <c r="G49" s="89"/>
    </row>
    <row r="50" spans="2:7" ht="12" x14ac:dyDescent="0.2">
      <c r="B50" s="104"/>
      <c r="C50" s="94" t="s">
        <v>92</v>
      </c>
      <c r="D50" s="59">
        <f>IF(Table!K42="",0,Table!K42)</f>
        <v>0</v>
      </c>
      <c r="E50" s="59">
        <f>IF(Table!L42="",0,Table!L42)</f>
        <v>0</v>
      </c>
      <c r="F50" s="59">
        <f>IF(Table!M42="",0,Table!M42)</f>
        <v>0</v>
      </c>
      <c r="G50" s="89"/>
    </row>
    <row r="51" spans="2:7" ht="12" x14ac:dyDescent="0.2">
      <c r="B51" s="104"/>
      <c r="C51" s="94" t="s">
        <v>59</v>
      </c>
      <c r="D51" s="59">
        <f>IF(Table!H43="",0,Table!H43)</f>
        <v>0</v>
      </c>
      <c r="E51" s="59">
        <f>IF(Table!I43="",0,Table!I43)</f>
        <v>0</v>
      </c>
      <c r="F51" s="59">
        <f>IF(Table!J43="",0,Table!J43)</f>
        <v>0</v>
      </c>
      <c r="G51" s="89"/>
    </row>
    <row r="52" spans="2:7" ht="12" x14ac:dyDescent="0.2">
      <c r="B52" s="104"/>
      <c r="C52" s="95"/>
      <c r="D52" s="59"/>
      <c r="E52" s="59"/>
      <c r="F52" s="59"/>
      <c r="G52" s="89"/>
    </row>
    <row r="53" spans="2:7" ht="12" x14ac:dyDescent="0.2">
      <c r="B53" s="96"/>
      <c r="C53" s="95" t="s">
        <v>79</v>
      </c>
      <c r="D53" s="57">
        <f>IF(Table!H44="",0,Table!H44)</f>
        <v>47265246459</v>
      </c>
      <c r="E53" s="74">
        <f>+E16</f>
        <v>23862077575.290001</v>
      </c>
      <c r="F53" s="74">
        <f>+F16</f>
        <v>22672007751.279999</v>
      </c>
      <c r="G53" s="89"/>
    </row>
    <row r="54" spans="2:7" ht="12" x14ac:dyDescent="0.2">
      <c r="B54" s="96"/>
      <c r="C54" s="95"/>
      <c r="D54" s="57"/>
      <c r="E54" s="57"/>
      <c r="F54" s="57"/>
      <c r="G54" s="89"/>
    </row>
    <row r="55" spans="2:7" ht="12" x14ac:dyDescent="0.2">
      <c r="B55" s="96"/>
      <c r="C55" s="95" t="s">
        <v>82</v>
      </c>
      <c r="D55" s="57">
        <v>0</v>
      </c>
      <c r="E55" s="57">
        <f>+E20</f>
        <v>199158052.72</v>
      </c>
      <c r="F55" s="57">
        <f>+F20</f>
        <v>199158052.72</v>
      </c>
      <c r="G55" s="89"/>
    </row>
    <row r="56" spans="2:7" ht="12" x14ac:dyDescent="0.2">
      <c r="B56" s="96"/>
      <c r="C56" s="95"/>
      <c r="D56" s="57"/>
      <c r="E56" s="57"/>
      <c r="F56" s="57"/>
      <c r="G56" s="89"/>
    </row>
    <row r="57" spans="2:7" ht="12" x14ac:dyDescent="0.2">
      <c r="B57" s="100"/>
      <c r="C57" s="97" t="s">
        <v>97</v>
      </c>
      <c r="D57" s="82">
        <f>D47+D49-D53+D55</f>
        <v>0</v>
      </c>
      <c r="E57" s="82">
        <f t="shared" ref="E57" si="11">E47+E49-E53+E55</f>
        <v>4706445254.369998</v>
      </c>
      <c r="F57" s="82">
        <f>F47+F49-F53+F55</f>
        <v>5896515078.3800001</v>
      </c>
      <c r="G57" s="89"/>
    </row>
    <row r="58" spans="2:7" ht="12" x14ac:dyDescent="0.2">
      <c r="B58" s="100"/>
      <c r="C58" s="97"/>
      <c r="D58" s="82"/>
      <c r="E58" s="82"/>
      <c r="F58" s="82"/>
      <c r="G58" s="89"/>
    </row>
    <row r="59" spans="2:7" ht="12" x14ac:dyDescent="0.2">
      <c r="B59" s="100"/>
      <c r="C59" s="97" t="s">
        <v>98</v>
      </c>
      <c r="D59" s="82">
        <f>D57-D49</f>
        <v>0</v>
      </c>
      <c r="E59" s="82">
        <f t="shared" ref="E59:F59" si="12">E57-E49</f>
        <v>4706445254.369998</v>
      </c>
      <c r="F59" s="82">
        <f t="shared" si="12"/>
        <v>5896515078.3800001</v>
      </c>
      <c r="G59" s="89"/>
    </row>
    <row r="60" spans="2:7" ht="12.75" thickBot="1" x14ac:dyDescent="0.25">
      <c r="B60" s="101"/>
      <c r="C60" s="98"/>
      <c r="D60" s="99"/>
      <c r="E60" s="99"/>
      <c r="F60" s="99"/>
      <c r="G60" s="89"/>
    </row>
    <row r="61" spans="2:7" ht="12" x14ac:dyDescent="0.2">
      <c r="B61" s="102"/>
      <c r="C61" s="103"/>
      <c r="D61" s="92"/>
      <c r="E61" s="92"/>
      <c r="F61" s="92"/>
      <c r="G61" s="89"/>
    </row>
    <row r="62" spans="2:7" ht="12" x14ac:dyDescent="0.2">
      <c r="B62" s="104"/>
      <c r="C62" s="92" t="s">
        <v>40</v>
      </c>
      <c r="D62" s="59">
        <f>+D12</f>
        <v>48206731866</v>
      </c>
      <c r="E62" s="59">
        <f>+E12</f>
        <v>25421780070.849998</v>
      </c>
      <c r="F62" s="59">
        <f>+F12</f>
        <v>25421780070.849998</v>
      </c>
      <c r="G62" s="89"/>
    </row>
    <row r="63" spans="2:7" ht="12" x14ac:dyDescent="0.2">
      <c r="B63" s="104"/>
      <c r="C63" s="92"/>
      <c r="D63" s="59"/>
      <c r="E63" s="59"/>
      <c r="F63" s="59"/>
      <c r="G63" s="89"/>
    </row>
    <row r="64" spans="2:7" ht="12" x14ac:dyDescent="0.2">
      <c r="B64" s="104"/>
      <c r="C64" s="95" t="s">
        <v>99</v>
      </c>
      <c r="D64" s="59">
        <f>D65-D66</f>
        <v>-127515308</v>
      </c>
      <c r="E64" s="59">
        <f t="shared" ref="E64:F64" si="13">E65-E66</f>
        <v>-56378849.390000001</v>
      </c>
      <c r="F64" s="59">
        <f t="shared" si="13"/>
        <v>-56378849.390000001</v>
      </c>
      <c r="G64" s="89"/>
    </row>
    <row r="65" spans="2:7" ht="12" x14ac:dyDescent="0.2">
      <c r="B65" s="104"/>
      <c r="C65" s="94" t="s">
        <v>93</v>
      </c>
      <c r="D65" s="59">
        <f>IF(Table!K50="",0,Table!K50)</f>
        <v>0</v>
      </c>
      <c r="E65" s="59">
        <f>IF(Table!L50="",0,Table!L50)</f>
        <v>0</v>
      </c>
      <c r="F65" s="59">
        <f>IF(Table!M50="",0,Table!M50)</f>
        <v>0</v>
      </c>
      <c r="G65" s="89"/>
    </row>
    <row r="66" spans="2:7" ht="12" x14ac:dyDescent="0.2">
      <c r="B66" s="104"/>
      <c r="C66" s="94" t="s">
        <v>60</v>
      </c>
      <c r="D66" s="59">
        <f>IF(Table!H51="",0,Table!H51)</f>
        <v>127515308</v>
      </c>
      <c r="E66" s="59">
        <f>+E43</f>
        <v>56378849.390000001</v>
      </c>
      <c r="F66" s="59">
        <f>+F43</f>
        <v>56378849.390000001</v>
      </c>
      <c r="G66" s="89"/>
    </row>
    <row r="67" spans="2:7" ht="12" x14ac:dyDescent="0.2">
      <c r="B67" s="104"/>
      <c r="C67" s="95"/>
      <c r="D67" s="57"/>
      <c r="E67" s="57"/>
      <c r="F67" s="59"/>
      <c r="G67" s="89"/>
    </row>
    <row r="68" spans="2:7" ht="12" x14ac:dyDescent="0.2">
      <c r="B68" s="96"/>
      <c r="C68" s="95" t="s">
        <v>100</v>
      </c>
      <c r="D68" s="59">
        <f>IF(Table!H52="",0,Table!H52)</f>
        <v>48079216558</v>
      </c>
      <c r="E68" s="74">
        <f>+E17</f>
        <v>24318843657.379986</v>
      </c>
      <c r="F68" s="74">
        <f>+F17</f>
        <v>24269787283.589977</v>
      </c>
      <c r="G68" s="89"/>
    </row>
    <row r="69" spans="2:7" ht="12" x14ac:dyDescent="0.2">
      <c r="B69" s="96"/>
      <c r="C69" s="95"/>
      <c r="D69" s="57"/>
      <c r="E69" s="57"/>
      <c r="F69" s="57"/>
      <c r="G69" s="89"/>
    </row>
    <row r="70" spans="2:7" ht="12" x14ac:dyDescent="0.2">
      <c r="B70" s="96"/>
      <c r="C70" s="95" t="s">
        <v>83</v>
      </c>
      <c r="D70" s="59">
        <v>0</v>
      </c>
      <c r="E70" s="59">
        <f>+E21</f>
        <v>0</v>
      </c>
      <c r="F70" s="59">
        <f>+F21</f>
        <v>0</v>
      </c>
      <c r="G70" s="89"/>
    </row>
    <row r="71" spans="2:7" ht="12" x14ac:dyDescent="0.2">
      <c r="B71" s="75"/>
      <c r="C71" s="60"/>
      <c r="D71" s="57"/>
      <c r="E71" s="57"/>
      <c r="F71" s="57"/>
      <c r="G71" s="46"/>
    </row>
    <row r="72" spans="2:7" ht="12" x14ac:dyDescent="0.2">
      <c r="B72" s="105"/>
      <c r="C72" s="61" t="s">
        <v>101</v>
      </c>
      <c r="D72" s="78">
        <f>D62+D64-D68+D70</f>
        <v>0</v>
      </c>
      <c r="E72" s="78">
        <f>E62+E64-E68+E70</f>
        <v>1046557564.0800133</v>
      </c>
      <c r="F72" s="78">
        <f>F62+F64-F68+F70</f>
        <v>1095613937.8700218</v>
      </c>
      <c r="G72" s="46"/>
    </row>
    <row r="73" spans="2:7" ht="12" x14ac:dyDescent="0.2">
      <c r="B73" s="105"/>
      <c r="C73" s="61"/>
      <c r="D73" s="78"/>
      <c r="E73" s="78"/>
      <c r="F73" s="78"/>
      <c r="G73" s="46"/>
    </row>
    <row r="74" spans="2:7" ht="12" x14ac:dyDescent="0.2">
      <c r="B74" s="105"/>
      <c r="C74" s="61" t="s">
        <v>102</v>
      </c>
      <c r="D74" s="78">
        <f>D72-D64</f>
        <v>127515308</v>
      </c>
      <c r="E74" s="78">
        <f t="shared" ref="E74:F74" si="14">E72-E64</f>
        <v>1102936413.4700134</v>
      </c>
      <c r="F74" s="78">
        <f t="shared" si="14"/>
        <v>1151992787.2600219</v>
      </c>
      <c r="G74" s="46"/>
    </row>
    <row r="75" spans="2:7" ht="12.75" thickBot="1" x14ac:dyDescent="0.25">
      <c r="B75" s="106"/>
      <c r="C75" s="62"/>
      <c r="D75" s="63"/>
      <c r="E75" s="63"/>
      <c r="F75" s="63"/>
      <c r="G75" s="46"/>
    </row>
    <row r="76" spans="2:7" ht="12" x14ac:dyDescent="0.2">
      <c r="B76" s="46"/>
      <c r="C76" s="46"/>
      <c r="D76" s="47"/>
      <c r="E76" s="46"/>
      <c r="F76" s="46"/>
      <c r="G76" s="46"/>
    </row>
    <row r="77" spans="2:7" ht="12" x14ac:dyDescent="0.2">
      <c r="B77" s="46"/>
      <c r="C77" s="46"/>
      <c r="D77" s="47"/>
      <c r="E77" s="46"/>
      <c r="F77" s="46"/>
      <c r="G77" s="46"/>
    </row>
    <row r="78" spans="2:7" ht="12" x14ac:dyDescent="0.2">
      <c r="B78" s="46"/>
      <c r="C78" s="46"/>
      <c r="D78" s="47"/>
      <c r="E78" s="46"/>
      <c r="F78" s="46"/>
      <c r="G78" s="46"/>
    </row>
    <row r="79" spans="2:7" ht="12" x14ac:dyDescent="0.2">
      <c r="B79" s="46"/>
      <c r="C79" s="46"/>
      <c r="D79" s="47"/>
      <c r="E79" s="46"/>
      <c r="F79" s="46"/>
      <c r="G79" s="46"/>
    </row>
    <row r="80" spans="2:7" ht="12" x14ac:dyDescent="0.2">
      <c r="B80" s="46"/>
      <c r="C80" s="46"/>
      <c r="D80" s="47"/>
      <c r="E80" s="46"/>
      <c r="F80" s="46"/>
      <c r="G80" s="46"/>
    </row>
    <row r="81" spans="2:7" ht="12" x14ac:dyDescent="0.2">
      <c r="B81" s="46"/>
      <c r="C81" s="46"/>
      <c r="D81" s="47"/>
      <c r="E81" s="46"/>
      <c r="F81" s="46"/>
      <c r="G81" s="46"/>
    </row>
    <row r="82" spans="2:7" ht="12" x14ac:dyDescent="0.2">
      <c r="B82" s="46"/>
      <c r="C82" s="46"/>
      <c r="D82" s="47"/>
      <c r="E82" s="46"/>
      <c r="F82" s="46"/>
      <c r="G82" s="46"/>
    </row>
    <row r="83" spans="2:7" ht="12" x14ac:dyDescent="0.2">
      <c r="B83" s="46"/>
      <c r="C83" s="46"/>
      <c r="D83" s="47"/>
      <c r="E83" s="46"/>
      <c r="F83" s="46"/>
      <c r="G83" s="46"/>
    </row>
    <row r="84" spans="2:7" ht="12" x14ac:dyDescent="0.2">
      <c r="B84" s="46"/>
      <c r="C84" s="46"/>
      <c r="D84" s="47"/>
      <c r="E84" s="46"/>
      <c r="F84" s="46"/>
      <c r="G84" s="46"/>
    </row>
    <row r="85" spans="2:7" ht="12" x14ac:dyDescent="0.2">
      <c r="B85" s="46"/>
      <c r="C85" s="46"/>
      <c r="D85" s="47"/>
      <c r="E85" s="46"/>
      <c r="F85" s="46"/>
      <c r="G85" s="46"/>
    </row>
    <row r="86" spans="2:7" ht="12" x14ac:dyDescent="0.2">
      <c r="B86" s="46"/>
      <c r="C86" s="46"/>
      <c r="D86" s="47"/>
      <c r="E86" s="46"/>
      <c r="F86" s="46"/>
      <c r="G86" s="46"/>
    </row>
    <row r="87" spans="2:7" ht="12" x14ac:dyDescent="0.2">
      <c r="B87" s="46"/>
      <c r="C87" s="46"/>
      <c r="D87" s="47"/>
      <c r="E87" s="46"/>
      <c r="F87" s="46"/>
      <c r="G87" s="46"/>
    </row>
    <row r="88" spans="2:7" ht="12" x14ac:dyDescent="0.2">
      <c r="B88" s="46"/>
      <c r="C88" s="46"/>
      <c r="D88" s="47"/>
      <c r="E88" s="46"/>
      <c r="F88" s="46"/>
      <c r="G88" s="46"/>
    </row>
    <row r="89" spans="2:7" ht="12" x14ac:dyDescent="0.2">
      <c r="B89" s="46"/>
      <c r="C89" s="46"/>
      <c r="D89" s="47"/>
      <c r="E89" s="46"/>
      <c r="F89" s="46"/>
      <c r="G89" s="46"/>
    </row>
    <row r="90" spans="2:7" ht="12" x14ac:dyDescent="0.2">
      <c r="B90" s="46"/>
      <c r="C90" s="46"/>
      <c r="D90" s="47"/>
      <c r="E90" s="46"/>
      <c r="F90" s="46"/>
      <c r="G90" s="46"/>
    </row>
    <row r="91" spans="2:7" ht="12" x14ac:dyDescent="0.2">
      <c r="B91" s="46"/>
      <c r="C91" s="46"/>
      <c r="D91" s="47"/>
      <c r="E91" s="46"/>
      <c r="F91" s="46"/>
      <c r="G91" s="46"/>
    </row>
    <row r="92" spans="2:7" ht="12" x14ac:dyDescent="0.2">
      <c r="B92" s="46"/>
      <c r="C92" s="46"/>
      <c r="D92" s="47"/>
      <c r="E92" s="46"/>
      <c r="F92" s="46"/>
      <c r="G92" s="46"/>
    </row>
    <row r="93" spans="2:7" ht="12" x14ac:dyDescent="0.2">
      <c r="B93" s="46"/>
      <c r="C93" s="46"/>
      <c r="D93" s="47"/>
      <c r="E93" s="46"/>
      <c r="F93" s="46"/>
      <c r="G93" s="46"/>
    </row>
    <row r="94" spans="2:7" ht="12" x14ac:dyDescent="0.2">
      <c r="B94" s="46"/>
      <c r="C94" s="46"/>
      <c r="D94" s="47"/>
      <c r="E94" s="46"/>
      <c r="F94" s="46"/>
    </row>
    <row r="95" spans="2:7" ht="12" x14ac:dyDescent="0.2">
      <c r="B95" s="46"/>
      <c r="C95" s="46"/>
      <c r="D95" s="47"/>
      <c r="E95" s="46"/>
      <c r="F95" s="46"/>
    </row>
    <row r="96" spans="2:7" ht="12" x14ac:dyDescent="0.2">
      <c r="B96" s="46"/>
      <c r="C96" s="46"/>
      <c r="D96" s="47"/>
      <c r="E96" s="46"/>
      <c r="F96" s="46"/>
    </row>
    <row r="97" spans="2:6" ht="12" x14ac:dyDescent="0.2">
      <c r="B97" s="46"/>
      <c r="C97" s="46"/>
      <c r="D97" s="47"/>
      <c r="E97" s="46"/>
      <c r="F97" s="46"/>
    </row>
    <row r="98" spans="2:6" ht="12" x14ac:dyDescent="0.2">
      <c r="B98" s="46"/>
      <c r="C98" s="46"/>
      <c r="D98" s="47"/>
      <c r="E98" s="46"/>
      <c r="F98" s="46"/>
    </row>
    <row r="99" spans="2:6" ht="12" x14ac:dyDescent="0.2">
      <c r="B99" s="46"/>
      <c r="C99" s="46"/>
      <c r="D99" s="47"/>
      <c r="E99" s="46"/>
      <c r="F99" s="46"/>
    </row>
  </sheetData>
  <mergeCells count="23">
    <mergeCell ref="B49:B52"/>
    <mergeCell ref="B23:B26"/>
    <mergeCell ref="B30:B32"/>
    <mergeCell ref="B38:B39"/>
    <mergeCell ref="B41:B43"/>
    <mergeCell ref="B44:B45"/>
    <mergeCell ref="D44:D45"/>
    <mergeCell ref="E44:E45"/>
    <mergeCell ref="F44:F45"/>
    <mergeCell ref="B46:C46"/>
    <mergeCell ref="B47:B48"/>
    <mergeCell ref="C44:C45"/>
    <mergeCell ref="B3:F3"/>
    <mergeCell ref="B4:F4"/>
    <mergeCell ref="B5:F5"/>
    <mergeCell ref="B6:F6"/>
    <mergeCell ref="B7:C8"/>
    <mergeCell ref="E7:E8"/>
    <mergeCell ref="B57:B60"/>
    <mergeCell ref="B61:C61"/>
    <mergeCell ref="B62:B63"/>
    <mergeCell ref="B64:B67"/>
    <mergeCell ref="B72:B75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horizontalDpi="360" verticalDpi="360" r:id="rId1"/>
  <colBreaks count="1" manualBreakCount="1">
    <brk id="2" max="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2"/>
  <sheetViews>
    <sheetView workbookViewId="0">
      <selection activeCell="B4" sqref="B4"/>
    </sheetView>
  </sheetViews>
  <sheetFormatPr baseColWidth="10" defaultRowHeight="11.25" x14ac:dyDescent="0.2"/>
  <sheetData>
    <row r="4" spans="2:9" x14ac:dyDescent="0.2">
      <c r="B4" s="18" t="s">
        <v>148</v>
      </c>
      <c r="D4" s="71" t="s">
        <v>125</v>
      </c>
      <c r="E4" s="70" t="s">
        <v>111</v>
      </c>
      <c r="F4" s="70">
        <v>1</v>
      </c>
      <c r="G4" t="s">
        <v>110</v>
      </c>
    </row>
    <row r="5" spans="2:9" x14ac:dyDescent="0.2">
      <c r="D5" s="72" t="s">
        <v>126</v>
      </c>
      <c r="E5" s="70" t="s">
        <v>112</v>
      </c>
      <c r="F5" s="70">
        <v>2</v>
      </c>
    </row>
    <row r="6" spans="2:9" x14ac:dyDescent="0.2">
      <c r="B6" s="18" t="s">
        <v>142</v>
      </c>
      <c r="D6" s="71" t="s">
        <v>127</v>
      </c>
      <c r="E6" s="70" t="s">
        <v>113</v>
      </c>
      <c r="F6" s="70">
        <v>3</v>
      </c>
    </row>
    <row r="7" spans="2:9" x14ac:dyDescent="0.2">
      <c r="D7" s="72" t="s">
        <v>128</v>
      </c>
      <c r="E7" s="70" t="s">
        <v>114</v>
      </c>
      <c r="F7" s="70">
        <v>4</v>
      </c>
    </row>
    <row r="8" spans="2:9" x14ac:dyDescent="0.2">
      <c r="B8" s="70" t="s">
        <v>123</v>
      </c>
      <c r="C8" t="str">
        <f>+VLOOKUP(MID($B$4,4,3),$D$4:$E$19,2,FALSE)</f>
        <v>Enero</v>
      </c>
      <c r="D8" s="71" t="s">
        <v>129</v>
      </c>
      <c r="E8" s="70" t="s">
        <v>115</v>
      </c>
      <c r="F8" s="70">
        <v>5</v>
      </c>
      <c r="H8" t="str">
        <f>+LEFT($B$4,1)</f>
        <v>0</v>
      </c>
      <c r="I8" t="e">
        <f>+VLOOKUP(H8,$D$4:$E$19,2,FALSE)</f>
        <v>#N/A</v>
      </c>
    </row>
    <row r="9" spans="2:9" x14ac:dyDescent="0.2">
      <c r="B9" s="70" t="s">
        <v>124</v>
      </c>
      <c r="C9" t="str">
        <f>+VLOOKUP(MID($B$4,12,3),$D$4:$E$19,2,FALSE)</f>
        <v>Junio</v>
      </c>
      <c r="D9" s="72" t="s">
        <v>130</v>
      </c>
      <c r="E9" s="70" t="s">
        <v>116</v>
      </c>
      <c r="F9" s="70">
        <v>6</v>
      </c>
    </row>
    <row r="10" spans="2:9" x14ac:dyDescent="0.2">
      <c r="C10" s="73"/>
      <c r="D10" s="71" t="s">
        <v>131</v>
      </c>
      <c r="E10" s="70" t="s">
        <v>117</v>
      </c>
      <c r="F10" s="70">
        <v>7</v>
      </c>
    </row>
    <row r="11" spans="2:9" x14ac:dyDescent="0.2">
      <c r="C11" s="73">
        <f>+DATE(B6,+VLOOKUP(C9,$E$4:$F$15,2,FALSE)+1,0)</f>
        <v>45473</v>
      </c>
      <c r="D11" s="72" t="s">
        <v>132</v>
      </c>
      <c r="E11" s="70" t="s">
        <v>118</v>
      </c>
      <c r="F11" s="70">
        <v>8</v>
      </c>
    </row>
    <row r="12" spans="2:9" x14ac:dyDescent="0.2">
      <c r="D12" s="71" t="s">
        <v>133</v>
      </c>
      <c r="E12" s="70" t="s">
        <v>119</v>
      </c>
      <c r="F12" s="70">
        <v>9</v>
      </c>
    </row>
    <row r="13" spans="2:9" x14ac:dyDescent="0.2">
      <c r="D13" s="72" t="s">
        <v>134</v>
      </c>
      <c r="E13" s="70" t="s">
        <v>120</v>
      </c>
      <c r="F13" s="70">
        <v>10</v>
      </c>
    </row>
    <row r="14" spans="2:9" x14ac:dyDescent="0.2">
      <c r="B14" s="70" t="s">
        <v>137</v>
      </c>
      <c r="C14">
        <f>+DAY(C11)</f>
        <v>30</v>
      </c>
      <c r="D14" s="71" t="s">
        <v>135</v>
      </c>
      <c r="E14" s="70" t="s">
        <v>121</v>
      </c>
      <c r="F14" s="70">
        <v>11</v>
      </c>
    </row>
    <row r="15" spans="2:9" x14ac:dyDescent="0.2">
      <c r="D15" s="72" t="s">
        <v>136</v>
      </c>
      <c r="E15" s="70" t="s">
        <v>122</v>
      </c>
      <c r="F15" s="70">
        <v>12</v>
      </c>
    </row>
    <row r="16" spans="2:9" x14ac:dyDescent="0.2">
      <c r="D16" s="72" t="s">
        <v>136</v>
      </c>
      <c r="E16" s="70" t="s">
        <v>122</v>
      </c>
      <c r="F16" s="70">
        <v>12</v>
      </c>
    </row>
    <row r="17" spans="2:6" x14ac:dyDescent="0.2">
      <c r="D17" s="72" t="s">
        <v>136</v>
      </c>
      <c r="E17" s="70" t="s">
        <v>122</v>
      </c>
      <c r="F17" s="70">
        <v>12</v>
      </c>
    </row>
    <row r="18" spans="2:6" x14ac:dyDescent="0.2">
      <c r="D18" s="72" t="s">
        <v>136</v>
      </c>
      <c r="E18" s="70" t="s">
        <v>122</v>
      </c>
      <c r="F18" s="70">
        <v>12</v>
      </c>
    </row>
    <row r="19" spans="2:6" x14ac:dyDescent="0.2">
      <c r="D19" s="72" t="s">
        <v>136</v>
      </c>
      <c r="E19" s="70" t="s">
        <v>122</v>
      </c>
      <c r="F19" s="70">
        <v>12</v>
      </c>
    </row>
    <row r="22" spans="2:6" x14ac:dyDescent="0.2">
      <c r="B22" t="str">
        <f>+"Del 1 de "&amp;C8&amp;" al "&amp;C14&amp;" de "&amp;C9&amp;" del "&amp;B6</f>
        <v>Del 1 de Enero al 30 de Junio del 2024</v>
      </c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D6:F8"/>
  <sheetViews>
    <sheetView workbookViewId="0">
      <selection activeCell="E8" sqref="E8"/>
    </sheetView>
  </sheetViews>
  <sheetFormatPr baseColWidth="10" defaultColWidth="9.1640625" defaultRowHeight="11.25" x14ac:dyDescent="0.2"/>
  <cols>
    <col min="4" max="4" width="40.33203125" bestFit="1" customWidth="1"/>
    <col min="5" max="5" width="15.33203125" bestFit="1" customWidth="1"/>
  </cols>
  <sheetData>
    <row r="6" spans="4:6" ht="12.75" x14ac:dyDescent="0.2">
      <c r="D6" s="16" t="s">
        <v>2</v>
      </c>
      <c r="E6" s="16"/>
      <c r="F6" s="16"/>
    </row>
    <row r="7" spans="4:6" x14ac:dyDescent="0.2">
      <c r="D7" s="19" t="s">
        <v>19</v>
      </c>
      <c r="E7" s="66" t="s">
        <v>106</v>
      </c>
      <c r="F7" s="66" t="s">
        <v>107</v>
      </c>
    </row>
    <row r="8" spans="4:6" x14ac:dyDescent="0.2">
      <c r="D8" s="66" t="s">
        <v>108</v>
      </c>
      <c r="E8" s="21">
        <v>1332014663.8499999</v>
      </c>
      <c r="F8" s="69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55"/>
  <sheetViews>
    <sheetView showGridLines="0" topLeftCell="A12" workbookViewId="0">
      <selection activeCell="L39" sqref="L39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8.1640625" bestFit="1" customWidth="1"/>
    <col min="8" max="10" width="17" customWidth="1"/>
    <col min="11" max="11" width="11.6640625" customWidth="1"/>
    <col min="12" max="13" width="17" customWidth="1"/>
    <col min="14" max="14" width="9.33203125" customWidth="1"/>
    <col min="15" max="15" width="17.5" bestFit="1" customWidth="1"/>
    <col min="16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30</v>
      </c>
      <c r="L2" s="17" t="s">
        <v>141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44" t="s">
        <v>9</v>
      </c>
      <c r="H6" s="43" t="s">
        <v>10</v>
      </c>
      <c r="I6" s="12"/>
      <c r="J6" s="42" t="s">
        <v>17</v>
      </c>
      <c r="K6" s="38" t="s">
        <v>144</v>
      </c>
    </row>
    <row r="7" spans="1:19" hidden="1" x14ac:dyDescent="0.2">
      <c r="C7" s="2"/>
      <c r="D7" s="2"/>
      <c r="E7" s="1"/>
      <c r="F7" s="1"/>
      <c r="G7" s="41" t="s">
        <v>14</v>
      </c>
      <c r="H7" s="30" t="s">
        <v>143</v>
      </c>
      <c r="I7" s="13"/>
      <c r="J7" s="34" t="s">
        <v>11</v>
      </c>
      <c r="K7" s="32" t="s">
        <v>140</v>
      </c>
    </row>
    <row r="8" spans="1:19" hidden="1" x14ac:dyDescent="0.2">
      <c r="C8" s="2"/>
      <c r="D8" s="2"/>
      <c r="E8" s="1"/>
      <c r="F8" s="1"/>
      <c r="G8" s="41" t="s">
        <v>8</v>
      </c>
      <c r="H8" s="30" t="s">
        <v>109</v>
      </c>
      <c r="I8" s="13"/>
      <c r="J8" s="34" t="s">
        <v>31</v>
      </c>
      <c r="K8" s="32" t="s">
        <v>146</v>
      </c>
    </row>
    <row r="9" spans="1:19" hidden="1" x14ac:dyDescent="0.2">
      <c r="C9" s="2"/>
      <c r="D9" s="2"/>
      <c r="E9" s="1"/>
      <c r="F9" s="1"/>
      <c r="G9" s="41" t="s">
        <v>15</v>
      </c>
      <c r="H9" s="30" t="s">
        <v>16</v>
      </c>
      <c r="I9" s="13"/>
      <c r="J9" s="34" t="s">
        <v>30</v>
      </c>
      <c r="K9" s="32" t="s">
        <v>141</v>
      </c>
    </row>
    <row r="10" spans="1:19" hidden="1" x14ac:dyDescent="0.2">
      <c r="C10" s="2"/>
      <c r="E10" s="1"/>
      <c r="F10" s="1"/>
      <c r="G10" s="41" t="s">
        <v>12</v>
      </c>
      <c r="H10" s="30" t="s">
        <v>13</v>
      </c>
      <c r="I10" s="13"/>
      <c r="J10" s="34" t="s">
        <v>7</v>
      </c>
      <c r="K10" s="32" t="s">
        <v>138</v>
      </c>
    </row>
    <row r="11" spans="1:19" hidden="1" x14ac:dyDescent="0.2">
      <c r="D11" s="2"/>
      <c r="E11" s="1"/>
      <c r="F11" s="1"/>
      <c r="G11" s="40" t="s">
        <v>5</v>
      </c>
      <c r="H11" s="36" t="s">
        <v>6</v>
      </c>
      <c r="I11" s="14"/>
      <c r="J11" s="35" t="s">
        <v>7</v>
      </c>
      <c r="K11" s="39" t="s">
        <v>139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  <c r="M14" s="16"/>
    </row>
    <row r="15" spans="1:19" x14ac:dyDescent="0.2">
      <c r="C15" s="26" t="s">
        <v>18</v>
      </c>
      <c r="D15" s="26" t="s">
        <v>19</v>
      </c>
      <c r="G15" s="19" t="s">
        <v>19</v>
      </c>
      <c r="H15" s="20" t="s">
        <v>32</v>
      </c>
      <c r="I15" s="20" t="s">
        <v>33</v>
      </c>
      <c r="J15" s="20" t="s">
        <v>34</v>
      </c>
      <c r="K15" s="20" t="s">
        <v>35</v>
      </c>
      <c r="L15" s="20" t="s">
        <v>36</v>
      </c>
      <c r="M15" s="20" t="s">
        <v>37</v>
      </c>
    </row>
    <row r="16" spans="1:19" x14ac:dyDescent="0.2">
      <c r="C16" s="27" t="s">
        <v>20</v>
      </c>
      <c r="D16" s="27" t="s">
        <v>19</v>
      </c>
      <c r="G16" s="24" t="s">
        <v>38</v>
      </c>
      <c r="H16" s="23"/>
      <c r="I16" s="21">
        <v>-33619095411.209999</v>
      </c>
      <c r="J16" s="21">
        <v>-29433173034.66</v>
      </c>
      <c r="K16" s="22">
        <v>0</v>
      </c>
      <c r="L16" s="21">
        <v>33681837595.619999</v>
      </c>
      <c r="M16" s="21">
        <v>29495983050.43</v>
      </c>
    </row>
    <row r="17" spans="3:15" x14ac:dyDescent="0.2">
      <c r="C17" s="27" t="s">
        <v>21</v>
      </c>
      <c r="D17" s="27" t="s">
        <v>19</v>
      </c>
      <c r="G17" s="25" t="s">
        <v>39</v>
      </c>
      <c r="H17" s="23"/>
      <c r="I17" s="21">
        <v>-16072248654.83</v>
      </c>
      <c r="J17" s="21">
        <v>-11886326278.280001</v>
      </c>
      <c r="K17" s="22">
        <v>0</v>
      </c>
      <c r="L17" s="21">
        <v>16134990839.24</v>
      </c>
      <c r="M17" s="21">
        <v>11949136294.049999</v>
      </c>
    </row>
    <row r="18" spans="3:15" x14ac:dyDescent="0.2">
      <c r="C18" s="27" t="s">
        <v>22</v>
      </c>
      <c r="D18" s="27" t="s">
        <v>19</v>
      </c>
      <c r="G18" s="25" t="s">
        <v>40</v>
      </c>
      <c r="H18" s="23"/>
      <c r="I18" s="21">
        <v>-17546846756.380001</v>
      </c>
      <c r="J18" s="21">
        <v>-17546846756.380001</v>
      </c>
      <c r="K18" s="22">
        <v>0</v>
      </c>
      <c r="L18" s="21">
        <v>17546846756.380001</v>
      </c>
      <c r="M18" s="21">
        <v>17546846756.380001</v>
      </c>
    </row>
    <row r="19" spans="3:15" x14ac:dyDescent="0.2">
      <c r="C19" s="27" t="s">
        <v>23</v>
      </c>
      <c r="D19" s="27" t="s">
        <v>19</v>
      </c>
      <c r="G19" s="25" t="s">
        <v>41</v>
      </c>
      <c r="H19" s="21">
        <v>-127515308</v>
      </c>
      <c r="I19" s="21">
        <v>-29495268.859999999</v>
      </c>
      <c r="J19" s="21">
        <v>-36793177.219999999</v>
      </c>
      <c r="K19" s="22">
        <v>0</v>
      </c>
      <c r="L19" s="21">
        <v>36793177.219999999</v>
      </c>
      <c r="M19" s="21">
        <v>36793177.219999999</v>
      </c>
      <c r="O19" s="67"/>
    </row>
    <row r="20" spans="3:15" x14ac:dyDescent="0.2">
      <c r="C20" s="27" t="s">
        <v>103</v>
      </c>
      <c r="D20" s="27" t="s">
        <v>19</v>
      </c>
      <c r="G20" s="24" t="s">
        <v>42</v>
      </c>
      <c r="H20" s="21">
        <v>95344463017</v>
      </c>
      <c r="I20" s="21">
        <v>34172782647.25</v>
      </c>
      <c r="J20" s="21">
        <v>31836050899.529999</v>
      </c>
      <c r="K20" s="22">
        <v>0</v>
      </c>
      <c r="L20" s="21">
        <v>-33522329742.880001</v>
      </c>
      <c r="M20" s="21">
        <v>-31836050899.529999</v>
      </c>
    </row>
    <row r="21" spans="3:15" x14ac:dyDescent="0.2">
      <c r="C21" s="27" t="s">
        <v>104</v>
      </c>
      <c r="D21" s="27" t="s">
        <v>19</v>
      </c>
      <c r="G21" s="25" t="s">
        <v>43</v>
      </c>
      <c r="H21" s="21">
        <v>47265246459</v>
      </c>
      <c r="I21" s="21">
        <v>17084745528.059999</v>
      </c>
      <c r="J21" s="21">
        <v>15086046127.35</v>
      </c>
      <c r="K21" s="22">
        <v>0</v>
      </c>
      <c r="L21" s="21">
        <v>-16570349633.34</v>
      </c>
      <c r="M21" s="21">
        <v>-15086046127.35</v>
      </c>
    </row>
    <row r="22" spans="3:15" x14ac:dyDescent="0.2">
      <c r="C22" s="27" t="s">
        <v>24</v>
      </c>
      <c r="D22" s="27" t="s">
        <v>19</v>
      </c>
      <c r="G22" s="25" t="s">
        <v>44</v>
      </c>
      <c r="H22" s="21">
        <v>48079216558</v>
      </c>
      <c r="I22" s="21">
        <v>17088037119.190001</v>
      </c>
      <c r="J22" s="21">
        <v>16750004772.18</v>
      </c>
      <c r="K22" s="22">
        <v>0</v>
      </c>
      <c r="L22" s="21">
        <v>-16951980109.540001</v>
      </c>
      <c r="M22" s="21">
        <v>-16750004772.18</v>
      </c>
    </row>
    <row r="23" spans="3:15" x14ac:dyDescent="0.2">
      <c r="C23" s="27" t="s">
        <v>25</v>
      </c>
      <c r="D23" s="27" t="s">
        <v>19</v>
      </c>
      <c r="G23" s="24" t="s">
        <v>45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3:15" x14ac:dyDescent="0.2">
      <c r="C24" s="27" t="s">
        <v>26</v>
      </c>
      <c r="D24" s="27" t="s">
        <v>147</v>
      </c>
      <c r="G24" s="25" t="s">
        <v>46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</row>
    <row r="25" spans="3:15" x14ac:dyDescent="0.2">
      <c r="C25" s="27" t="s">
        <v>27</v>
      </c>
      <c r="D25" s="27" t="s">
        <v>19</v>
      </c>
      <c r="G25" s="25" t="s">
        <v>47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O25" s="67"/>
    </row>
    <row r="26" spans="3:15" x14ac:dyDescent="0.2">
      <c r="C26" s="27" t="s">
        <v>105</v>
      </c>
      <c r="D26" s="27" t="s">
        <v>19</v>
      </c>
      <c r="G26" s="24" t="s">
        <v>48</v>
      </c>
      <c r="H26" s="21">
        <v>-95344463017</v>
      </c>
      <c r="I26" s="21">
        <v>-67791878058.459999</v>
      </c>
      <c r="J26" s="21">
        <v>-61269223934.190002</v>
      </c>
      <c r="K26" s="22">
        <v>0</v>
      </c>
      <c r="L26" s="21">
        <v>67204167338.5</v>
      </c>
      <c r="M26" s="21">
        <v>61332033949.959999</v>
      </c>
    </row>
    <row r="27" spans="3:15" x14ac:dyDescent="0.2">
      <c r="C27" s="27" t="s">
        <v>15</v>
      </c>
      <c r="D27" s="27" t="s">
        <v>19</v>
      </c>
      <c r="G27" s="24" t="s">
        <v>49</v>
      </c>
      <c r="H27" s="21">
        <v>-95344463017</v>
      </c>
      <c r="I27" s="21">
        <v>-67791878058.459999</v>
      </c>
      <c r="J27" s="21">
        <v>-61269223934.190002</v>
      </c>
      <c r="K27" s="22">
        <v>0</v>
      </c>
      <c r="L27" s="21">
        <v>67204167338.5</v>
      </c>
      <c r="M27" s="21">
        <v>61332033949.959999</v>
      </c>
    </row>
    <row r="28" spans="3:15" x14ac:dyDescent="0.2">
      <c r="C28" s="27" t="s">
        <v>28</v>
      </c>
      <c r="D28" s="27" t="s">
        <v>19</v>
      </c>
      <c r="G28" s="24" t="s">
        <v>50</v>
      </c>
      <c r="H28" s="21">
        <v>-95344463017</v>
      </c>
      <c r="I28" s="21">
        <v>-67791878058.459999</v>
      </c>
      <c r="J28" s="21">
        <v>-61269223934.190002</v>
      </c>
      <c r="K28" s="22">
        <v>0</v>
      </c>
      <c r="L28" s="21">
        <v>67204167338.5</v>
      </c>
      <c r="M28" s="21">
        <v>61332033949.959999</v>
      </c>
    </row>
    <row r="29" spans="3:15" x14ac:dyDescent="0.2">
      <c r="C29" s="28" t="s">
        <v>29</v>
      </c>
      <c r="D29" s="28" t="s">
        <v>19</v>
      </c>
      <c r="G29" s="24" t="s">
        <v>51</v>
      </c>
      <c r="H29" s="21">
        <v>3322975963</v>
      </c>
      <c r="I29" s="21">
        <v>1044293876.58</v>
      </c>
      <c r="J29" s="21">
        <v>1047483559.8</v>
      </c>
      <c r="K29" s="22">
        <v>0</v>
      </c>
      <c r="L29" s="21">
        <v>-1047483559.8</v>
      </c>
      <c r="M29" s="21">
        <v>-1047483559.8</v>
      </c>
    </row>
    <row r="30" spans="3:15" x14ac:dyDescent="0.2">
      <c r="G30" s="25" t="s">
        <v>52</v>
      </c>
      <c r="H30" s="21">
        <v>729805537</v>
      </c>
      <c r="I30" s="21">
        <v>67753865.409999996</v>
      </c>
      <c r="J30" s="21">
        <v>67753865.409999996</v>
      </c>
      <c r="K30" s="22">
        <v>0</v>
      </c>
      <c r="L30" s="21">
        <v>-67753865.409999996</v>
      </c>
      <c r="M30" s="21">
        <v>-67753865.409999996</v>
      </c>
    </row>
    <row r="31" spans="3:15" x14ac:dyDescent="0.2">
      <c r="G31" s="25" t="s">
        <v>53</v>
      </c>
      <c r="H31" s="21">
        <v>2593170426</v>
      </c>
      <c r="I31" s="21">
        <v>976540011.16999996</v>
      </c>
      <c r="J31" s="21">
        <v>979729694.38999999</v>
      </c>
      <c r="K31" s="22">
        <v>0</v>
      </c>
      <c r="L31" s="21">
        <v>-979729694.38999999</v>
      </c>
      <c r="M31" s="21">
        <v>-979729694.38999999</v>
      </c>
    </row>
    <row r="32" spans="3:15" x14ac:dyDescent="0.2">
      <c r="G32" s="24" t="s">
        <v>54</v>
      </c>
      <c r="H32" s="21">
        <v>-92021487054</v>
      </c>
      <c r="I32" s="21">
        <v>-66747584181.879997</v>
      </c>
      <c r="J32" s="21">
        <v>-60221740374.389999</v>
      </c>
      <c r="K32" s="22">
        <v>0</v>
      </c>
      <c r="L32" s="21">
        <v>66156683778.699997</v>
      </c>
      <c r="M32" s="21">
        <v>60284550390.160004</v>
      </c>
    </row>
    <row r="33" spans="7:13" x14ac:dyDescent="0.2">
      <c r="G33" s="24" t="s">
        <v>55</v>
      </c>
      <c r="H33" s="23"/>
      <c r="I33" s="22">
        <v>0</v>
      </c>
      <c r="J33" s="22">
        <v>0</v>
      </c>
      <c r="K33" s="22">
        <v>0</v>
      </c>
      <c r="L33" s="22">
        <v>0</v>
      </c>
      <c r="M33" s="22">
        <v>0</v>
      </c>
    </row>
    <row r="34" spans="7:13" x14ac:dyDescent="0.2">
      <c r="G34" s="25" t="s">
        <v>56</v>
      </c>
      <c r="H34" s="23"/>
      <c r="I34" s="22">
        <v>0</v>
      </c>
      <c r="J34" s="22">
        <v>0</v>
      </c>
      <c r="K34" s="22">
        <v>0</v>
      </c>
      <c r="L34" s="22">
        <v>0</v>
      </c>
      <c r="M34" s="22">
        <v>0</v>
      </c>
    </row>
    <row r="35" spans="7:13" x14ac:dyDescent="0.2">
      <c r="G35" s="25" t="s">
        <v>57</v>
      </c>
      <c r="H35" s="23"/>
      <c r="I35" s="22">
        <v>0</v>
      </c>
      <c r="J35" s="22">
        <v>0</v>
      </c>
      <c r="K35" s="22">
        <v>0</v>
      </c>
      <c r="L35" s="22">
        <v>0</v>
      </c>
      <c r="M35" s="22">
        <v>0</v>
      </c>
    </row>
    <row r="36" spans="7:13" x14ac:dyDescent="0.2">
      <c r="G36" s="24" t="s">
        <v>58</v>
      </c>
      <c r="H36" s="21">
        <v>127515308</v>
      </c>
      <c r="I36" s="21">
        <v>29495268.859999999</v>
      </c>
      <c r="J36" s="21">
        <v>36793177.219999999</v>
      </c>
      <c r="K36" s="22">
        <v>0</v>
      </c>
      <c r="L36" s="21">
        <v>-36793177.219999999</v>
      </c>
      <c r="M36" s="21">
        <v>-36793177.219999999</v>
      </c>
    </row>
    <row r="37" spans="7:13" x14ac:dyDescent="0.2">
      <c r="G37" s="25" t="s">
        <v>59</v>
      </c>
      <c r="H37" s="23"/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7:13" x14ac:dyDescent="0.2">
      <c r="G38" s="25" t="s">
        <v>60</v>
      </c>
      <c r="H38" s="21">
        <v>127515308</v>
      </c>
      <c r="I38" s="21">
        <v>29495268.859999999</v>
      </c>
      <c r="J38" s="21">
        <v>36793177.219999999</v>
      </c>
      <c r="K38" s="22">
        <v>0</v>
      </c>
      <c r="L38" s="21">
        <v>-36793177.219999999</v>
      </c>
      <c r="M38" s="21">
        <v>-36793177.219999999</v>
      </c>
    </row>
    <row r="39" spans="7:13" x14ac:dyDescent="0.2">
      <c r="G39" s="24" t="s">
        <v>61</v>
      </c>
      <c r="H39" s="21">
        <v>-127515308</v>
      </c>
      <c r="I39" s="21">
        <v>-29495268.859999999</v>
      </c>
      <c r="J39" s="21">
        <v>-36793177.219999999</v>
      </c>
      <c r="K39" s="22">
        <v>0</v>
      </c>
      <c r="L39" s="21">
        <v>36793177.219999999</v>
      </c>
      <c r="M39" s="21">
        <v>36793177.219999999</v>
      </c>
    </row>
    <row r="40" spans="7:13" x14ac:dyDescent="0.2">
      <c r="G40" s="24" t="s">
        <v>62</v>
      </c>
      <c r="H40" s="23"/>
      <c r="I40" s="21">
        <v>-16072248654.83</v>
      </c>
      <c r="J40" s="21">
        <v>-11886326278.280001</v>
      </c>
      <c r="K40" s="22">
        <v>0</v>
      </c>
      <c r="L40" s="21">
        <v>16134990839.24</v>
      </c>
      <c r="M40" s="21">
        <v>11949136294.049999</v>
      </c>
    </row>
    <row r="41" spans="7:13" x14ac:dyDescent="0.2">
      <c r="G41" s="24" t="s">
        <v>63</v>
      </c>
      <c r="H41" s="23"/>
      <c r="I41" s="22">
        <v>0</v>
      </c>
      <c r="J41" s="22">
        <v>0</v>
      </c>
      <c r="K41" s="22">
        <v>0</v>
      </c>
      <c r="L41" s="22">
        <v>0</v>
      </c>
      <c r="M41" s="22">
        <v>0</v>
      </c>
    </row>
    <row r="42" spans="7:13" x14ac:dyDescent="0.2">
      <c r="G42" s="25" t="s">
        <v>56</v>
      </c>
      <c r="H42" s="23"/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7:13" x14ac:dyDescent="0.2">
      <c r="G43" s="25" t="s">
        <v>59</v>
      </c>
      <c r="H43" s="23"/>
      <c r="I43" s="22">
        <v>0</v>
      </c>
      <c r="J43" s="22">
        <v>0</v>
      </c>
      <c r="K43" s="22">
        <v>0</v>
      </c>
      <c r="L43" s="22">
        <v>0</v>
      </c>
      <c r="M43" s="22">
        <v>0</v>
      </c>
    </row>
    <row r="44" spans="7:13" x14ac:dyDescent="0.2">
      <c r="G44" s="24" t="s">
        <v>64</v>
      </c>
      <c r="H44" s="21">
        <v>47265246459</v>
      </c>
      <c r="I44" s="21">
        <v>17084745528.059999</v>
      </c>
      <c r="J44" s="21">
        <v>15086046127.35</v>
      </c>
      <c r="K44" s="22">
        <v>0</v>
      </c>
      <c r="L44" s="21">
        <v>-16570349633.34</v>
      </c>
      <c r="M44" s="21">
        <v>-15086046127.35</v>
      </c>
    </row>
    <row r="45" spans="7:13" x14ac:dyDescent="0.2">
      <c r="G45" s="24" t="s">
        <v>65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</row>
    <row r="46" spans="7:13" x14ac:dyDescent="0.2">
      <c r="G46" s="24" t="s">
        <v>66</v>
      </c>
      <c r="H46" s="21">
        <v>-47265246459</v>
      </c>
      <c r="I46" s="21">
        <v>-33156994182.889999</v>
      </c>
      <c r="J46" s="21">
        <v>-26972372405.630001</v>
      </c>
      <c r="K46" s="22">
        <v>0</v>
      </c>
      <c r="L46" s="21">
        <v>32705340472.580002</v>
      </c>
      <c r="M46" s="21">
        <v>27035182421.400002</v>
      </c>
    </row>
    <row r="47" spans="7:13" x14ac:dyDescent="0.2">
      <c r="G47" s="24" t="s">
        <v>67</v>
      </c>
      <c r="H47" s="21">
        <v>-47265246459</v>
      </c>
      <c r="I47" s="21">
        <v>-33156994182.889999</v>
      </c>
      <c r="J47" s="21">
        <v>-26972372405.630001</v>
      </c>
      <c r="K47" s="22">
        <v>0</v>
      </c>
      <c r="L47" s="21">
        <v>32705340472.580002</v>
      </c>
      <c r="M47" s="21">
        <v>27035182421.400002</v>
      </c>
    </row>
    <row r="48" spans="7:13" x14ac:dyDescent="0.2">
      <c r="G48" s="24" t="s">
        <v>68</v>
      </c>
      <c r="H48" s="23"/>
      <c r="I48" s="21">
        <v>-17546846756.380001</v>
      </c>
      <c r="J48" s="21">
        <v>-17546846756.380001</v>
      </c>
      <c r="K48" s="22">
        <v>0</v>
      </c>
      <c r="L48" s="21">
        <v>17546846756.380001</v>
      </c>
      <c r="M48" s="21">
        <v>17546846756.380001</v>
      </c>
    </row>
    <row r="49" spans="7:13" x14ac:dyDescent="0.2">
      <c r="G49" s="24" t="s">
        <v>69</v>
      </c>
      <c r="H49" s="21">
        <v>-127515308</v>
      </c>
      <c r="I49" s="21">
        <v>-29495268.859999999</v>
      </c>
      <c r="J49" s="21">
        <v>-36793177.219999999</v>
      </c>
      <c r="K49" s="22">
        <v>0</v>
      </c>
      <c r="L49" s="21">
        <v>36793177.219999999</v>
      </c>
      <c r="M49" s="21">
        <v>36793177.219999999</v>
      </c>
    </row>
    <row r="50" spans="7:13" x14ac:dyDescent="0.2">
      <c r="G50" s="25" t="s">
        <v>70</v>
      </c>
      <c r="H50" s="23"/>
      <c r="I50" s="22">
        <v>0</v>
      </c>
      <c r="J50" s="22">
        <v>0</v>
      </c>
      <c r="K50" s="22">
        <v>0</v>
      </c>
      <c r="L50" s="22">
        <v>0</v>
      </c>
      <c r="M50" s="22">
        <v>0</v>
      </c>
    </row>
    <row r="51" spans="7:13" x14ac:dyDescent="0.2">
      <c r="G51" s="25" t="s">
        <v>71</v>
      </c>
      <c r="H51" s="21">
        <v>127515308</v>
      </c>
      <c r="I51" s="21">
        <v>29495268.859999999</v>
      </c>
      <c r="J51" s="21">
        <v>36793177.219999999</v>
      </c>
      <c r="K51" s="22">
        <v>0</v>
      </c>
      <c r="L51" s="21">
        <v>-36793177.219999999</v>
      </c>
      <c r="M51" s="21">
        <v>-36793177.219999999</v>
      </c>
    </row>
    <row r="52" spans="7:13" x14ac:dyDescent="0.2">
      <c r="G52" s="24" t="s">
        <v>72</v>
      </c>
      <c r="H52" s="21">
        <v>48079216558</v>
      </c>
      <c r="I52" s="21">
        <v>17088037119.190001</v>
      </c>
      <c r="J52" s="21">
        <v>16750004772.18</v>
      </c>
      <c r="K52" s="22">
        <v>0</v>
      </c>
      <c r="L52" s="21">
        <v>-16951980109.540001</v>
      </c>
      <c r="M52" s="21">
        <v>-16750004772.18</v>
      </c>
    </row>
    <row r="53" spans="7:13" x14ac:dyDescent="0.2">
      <c r="G53" s="24" t="s">
        <v>73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</row>
    <row r="54" spans="7:13" x14ac:dyDescent="0.2">
      <c r="G54" s="24" t="s">
        <v>74</v>
      </c>
      <c r="H54" s="21">
        <v>-48206731866</v>
      </c>
      <c r="I54" s="21">
        <v>-34664379144.43</v>
      </c>
      <c r="J54" s="21">
        <v>-34333644705.779999</v>
      </c>
      <c r="K54" s="22">
        <v>0</v>
      </c>
      <c r="L54" s="21">
        <v>34535620043.139999</v>
      </c>
      <c r="M54" s="21">
        <v>34333644705.779999</v>
      </c>
    </row>
    <row r="55" spans="7:13" x14ac:dyDescent="0.2">
      <c r="G55" s="24" t="s">
        <v>75</v>
      </c>
      <c r="H55" s="21">
        <v>-48079216558</v>
      </c>
      <c r="I55" s="21">
        <v>-34634883875.57</v>
      </c>
      <c r="J55" s="21">
        <v>-34296851528.560001</v>
      </c>
      <c r="K55" s="22">
        <v>0</v>
      </c>
      <c r="L55" s="21">
        <v>34498826865.919998</v>
      </c>
      <c r="M55" s="21">
        <v>34296851528.560001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139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44" t="s">
        <v>9</v>
      </c>
      <c r="H6" s="43" t="s">
        <v>10</v>
      </c>
      <c r="I6" s="12"/>
      <c r="J6" s="42" t="s">
        <v>17</v>
      </c>
      <c r="K6" s="38" t="s">
        <v>144</v>
      </c>
    </row>
    <row r="7" spans="3:12" hidden="1" x14ac:dyDescent="0.2">
      <c r="G7" s="41" t="s">
        <v>14</v>
      </c>
      <c r="H7" s="30" t="s">
        <v>143</v>
      </c>
      <c r="I7" s="13"/>
      <c r="J7" s="34" t="s">
        <v>11</v>
      </c>
      <c r="K7" s="32" t="s">
        <v>140</v>
      </c>
    </row>
    <row r="8" spans="3:12" hidden="1" x14ac:dyDescent="0.2">
      <c r="G8" s="41" t="s">
        <v>8</v>
      </c>
      <c r="H8" s="30" t="s">
        <v>109</v>
      </c>
      <c r="I8" s="13"/>
      <c r="J8" s="34" t="s">
        <v>31</v>
      </c>
      <c r="K8" s="32" t="s">
        <v>146</v>
      </c>
    </row>
    <row r="9" spans="3:12" hidden="1" x14ac:dyDescent="0.2">
      <c r="G9" s="41" t="s">
        <v>15</v>
      </c>
      <c r="H9" s="30" t="s">
        <v>16</v>
      </c>
      <c r="I9" s="13"/>
      <c r="J9" s="34" t="s">
        <v>30</v>
      </c>
      <c r="K9" s="32" t="s">
        <v>141</v>
      </c>
    </row>
    <row r="10" spans="3:12" hidden="1" x14ac:dyDescent="0.2">
      <c r="G10" s="41" t="s">
        <v>12</v>
      </c>
      <c r="H10" s="30" t="s">
        <v>13</v>
      </c>
      <c r="I10" s="13"/>
      <c r="J10" s="34" t="s">
        <v>7</v>
      </c>
      <c r="K10" s="32" t="s">
        <v>138</v>
      </c>
    </row>
    <row r="11" spans="3:12" hidden="1" x14ac:dyDescent="0.2">
      <c r="G11" s="40" t="s">
        <v>5</v>
      </c>
      <c r="H11" s="36" t="s">
        <v>6</v>
      </c>
      <c r="I11" s="14"/>
      <c r="J11" s="35" t="s">
        <v>7</v>
      </c>
      <c r="K11" s="39" t="s">
        <v>139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6" t="s">
        <v>18</v>
      </c>
      <c r="D15" s="26" t="s">
        <v>19</v>
      </c>
      <c r="F15" t="s">
        <v>3</v>
      </c>
    </row>
    <row r="16" spans="3:12" x14ac:dyDescent="0.2">
      <c r="C16" s="27" t="s">
        <v>20</v>
      </c>
      <c r="D16" s="27" t="s">
        <v>19</v>
      </c>
      <c r="F16" t="s">
        <v>3</v>
      </c>
    </row>
    <row r="17" spans="3:6" x14ac:dyDescent="0.2">
      <c r="C17" s="27" t="s">
        <v>21</v>
      </c>
      <c r="D17" s="27" t="s">
        <v>19</v>
      </c>
      <c r="F17" t="s">
        <v>3</v>
      </c>
    </row>
    <row r="18" spans="3:6" x14ac:dyDescent="0.2">
      <c r="C18" s="27" t="s">
        <v>22</v>
      </c>
      <c r="D18" s="27" t="s">
        <v>19</v>
      </c>
      <c r="F18" t="s">
        <v>3</v>
      </c>
    </row>
    <row r="19" spans="3:6" x14ac:dyDescent="0.2">
      <c r="C19" s="27" t="s">
        <v>23</v>
      </c>
      <c r="D19" s="27" t="s">
        <v>19</v>
      </c>
      <c r="F19" t="s">
        <v>3</v>
      </c>
    </row>
    <row r="20" spans="3:6" x14ac:dyDescent="0.2">
      <c r="C20" s="27" t="s">
        <v>103</v>
      </c>
      <c r="D20" s="27" t="s">
        <v>19</v>
      </c>
      <c r="F20" t="s">
        <v>3</v>
      </c>
    </row>
    <row r="21" spans="3:6" x14ac:dyDescent="0.2">
      <c r="C21" s="27" t="s">
        <v>104</v>
      </c>
      <c r="D21" s="27" t="s">
        <v>19</v>
      </c>
      <c r="F21" t="s">
        <v>3</v>
      </c>
    </row>
    <row r="22" spans="3:6" x14ac:dyDescent="0.2">
      <c r="C22" s="27" t="s">
        <v>24</v>
      </c>
      <c r="D22" s="27" t="s">
        <v>19</v>
      </c>
      <c r="F22" t="s">
        <v>3</v>
      </c>
    </row>
    <row r="23" spans="3:6" x14ac:dyDescent="0.2">
      <c r="C23" s="27" t="s">
        <v>25</v>
      </c>
      <c r="D23" s="27" t="s">
        <v>19</v>
      </c>
      <c r="F23" t="s">
        <v>3</v>
      </c>
    </row>
    <row r="24" spans="3:6" x14ac:dyDescent="0.2">
      <c r="C24" s="27" t="s">
        <v>26</v>
      </c>
      <c r="D24" s="27" t="s">
        <v>147</v>
      </c>
      <c r="F24" t="s">
        <v>3</v>
      </c>
    </row>
    <row r="25" spans="3:6" x14ac:dyDescent="0.2">
      <c r="C25" s="27" t="s">
        <v>27</v>
      </c>
      <c r="D25" s="27" t="s">
        <v>19</v>
      </c>
      <c r="F25" t="s">
        <v>3</v>
      </c>
    </row>
    <row r="26" spans="3:6" x14ac:dyDescent="0.2">
      <c r="C26" s="27" t="s">
        <v>105</v>
      </c>
      <c r="D26" s="27" t="s">
        <v>19</v>
      </c>
      <c r="F26" t="s">
        <v>3</v>
      </c>
    </row>
    <row r="27" spans="3:6" x14ac:dyDescent="0.2">
      <c r="C27" s="27" t="s">
        <v>15</v>
      </c>
      <c r="D27" s="27" t="s">
        <v>19</v>
      </c>
      <c r="F27" t="s">
        <v>3</v>
      </c>
    </row>
    <row r="28" spans="3:6" x14ac:dyDescent="0.2">
      <c r="C28" s="27" t="s">
        <v>28</v>
      </c>
      <c r="D28" s="27" t="s">
        <v>19</v>
      </c>
      <c r="F28" t="s">
        <v>3</v>
      </c>
    </row>
    <row r="29" spans="3:6" x14ac:dyDescent="0.2">
      <c r="C29" s="28" t="s">
        <v>29</v>
      </c>
      <c r="D29" s="28" t="s">
        <v>19</v>
      </c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EEB2DD-32FD-4F81-9F6F-946B5944D53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F4-BP</vt:lpstr>
      <vt:lpstr>Hoja1</vt:lpstr>
      <vt:lpstr>Tabla 2</vt:lpstr>
      <vt:lpstr>Table</vt:lpstr>
      <vt:lpstr>Graph</vt:lpstr>
      <vt:lpstr>'F4-BP'!Área_de_impresión</vt:lpstr>
      <vt:lpstr>'Tabla 2'!Área_de_impresión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Balance Presupuestario - LDF.</dc:title>
  <dc:creator>I027330</dc:creator>
  <cp:lastModifiedBy>Suelem Janeth González Rodríguez</cp:lastModifiedBy>
  <cp:lastPrinted>2024-07-22T21:37:45Z</cp:lastPrinted>
  <dcterms:created xsi:type="dcterms:W3CDTF">2006-05-18T10:01:57Z</dcterms:created>
  <dcterms:modified xsi:type="dcterms:W3CDTF">2024-07-26T20:16:32Z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F4-22072024.xlsm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Balance Presupuestario</vt:lpwstr>
  </property>
</Properties>
</file>