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2TRIM2024LDF PARA PUBLICAR\chuy\"/>
    </mc:Choice>
  </mc:AlternateContent>
  <bookViews>
    <workbookView xWindow="0" yWindow="0" windowWidth="23400" windowHeight="8670" firstSheet="1" activeTab="1"/>
  </bookViews>
  <sheets>
    <sheet name="BExRepositorySheet" sheetId="2" state="veryHidden" r:id="rId1"/>
    <sheet name="6d. CIFRAS RH" sheetId="5" r:id="rId2"/>
    <sheet name="Servicios de Salud" sheetId="4" state="hidden" r:id="rId3"/>
    <sheet name="fuente1" sheetId="3" state="hidden" r:id="rId4"/>
  </sheets>
  <externalReferences>
    <externalReference r:id="rId5"/>
  </externalReferences>
  <definedNames>
    <definedName name="_xlnm.Print_Area" localSheetId="1">'6d. CIFRAS RH'!$A$1:$G$38</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 l="1"/>
  <c r="F24" i="3"/>
  <c r="E24" i="3"/>
  <c r="D24" i="3"/>
  <c r="C24" i="3"/>
  <c r="B24" i="3"/>
  <c r="A24" i="3"/>
  <c r="G23" i="3"/>
  <c r="F23" i="3"/>
  <c r="E23" i="3"/>
  <c r="D23" i="3"/>
  <c r="C23" i="3"/>
  <c r="B23" i="3"/>
  <c r="A23" i="3"/>
  <c r="G22" i="3"/>
  <c r="F22" i="3"/>
  <c r="E22" i="3"/>
  <c r="D22" i="3"/>
  <c r="C22" i="3"/>
  <c r="B22" i="3"/>
  <c r="A22" i="3"/>
  <c r="G21" i="3"/>
  <c r="F21" i="3"/>
  <c r="E21" i="3"/>
  <c r="D21" i="3"/>
  <c r="C21" i="3"/>
  <c r="B21" i="3"/>
  <c r="A21" i="3"/>
  <c r="G20" i="3"/>
  <c r="F20" i="3"/>
  <c r="E20" i="3"/>
  <c r="D20" i="3"/>
  <c r="C20" i="3"/>
  <c r="B20" i="3"/>
  <c r="A20" i="3"/>
  <c r="G19" i="3"/>
  <c r="F19" i="3"/>
  <c r="E19" i="3"/>
  <c r="D19" i="3"/>
  <c r="C19" i="3"/>
  <c r="B19" i="3"/>
  <c r="A19" i="3"/>
  <c r="G18" i="3"/>
  <c r="F18" i="3"/>
  <c r="E18" i="3"/>
  <c r="D18" i="3"/>
  <c r="C18" i="3"/>
  <c r="B18" i="3"/>
  <c r="A18" i="3"/>
  <c r="G17" i="3"/>
  <c r="F17" i="3"/>
  <c r="E17" i="3"/>
  <c r="D17" i="3"/>
  <c r="C17" i="3"/>
  <c r="B17" i="3"/>
  <c r="A17" i="3"/>
  <c r="G16" i="3"/>
  <c r="F16" i="3"/>
  <c r="E16" i="3"/>
  <c r="D16" i="3"/>
  <c r="C16" i="3"/>
  <c r="B16" i="3"/>
  <c r="A16" i="3"/>
  <c r="G15" i="3"/>
  <c r="F15" i="3"/>
  <c r="E15" i="3"/>
  <c r="D15" i="3"/>
  <c r="C15" i="3"/>
  <c r="B15" i="3"/>
  <c r="A15" i="3"/>
  <c r="G14" i="3"/>
  <c r="F14" i="3"/>
  <c r="E14" i="3"/>
  <c r="D14" i="3"/>
  <c r="C14" i="3"/>
  <c r="B14" i="3"/>
  <c r="A14" i="3"/>
  <c r="G13" i="3"/>
  <c r="F13" i="3"/>
  <c r="E13" i="3"/>
  <c r="D13" i="3"/>
  <c r="C13" i="3"/>
  <c r="B13" i="3"/>
  <c r="A13" i="3"/>
  <c r="G12" i="3"/>
  <c r="F12" i="3"/>
  <c r="E12" i="3"/>
  <c r="D12" i="3"/>
  <c r="C12" i="3"/>
  <c r="B12" i="3"/>
  <c r="A12" i="3"/>
  <c r="G11" i="3"/>
  <c r="F11" i="3"/>
  <c r="E11" i="3"/>
  <c r="D11" i="3"/>
  <c r="C11" i="3"/>
  <c r="B11" i="3"/>
  <c r="A11" i="3"/>
  <c r="G10" i="3"/>
  <c r="F10" i="3"/>
  <c r="E10" i="3"/>
  <c r="D10" i="3"/>
  <c r="C10" i="3"/>
  <c r="B10" i="3"/>
  <c r="A10" i="3"/>
  <c r="G9" i="3"/>
  <c r="F9" i="3"/>
  <c r="E9" i="3"/>
  <c r="D9" i="3"/>
  <c r="C9" i="3"/>
  <c r="B9" i="3"/>
  <c r="A9" i="3"/>
  <c r="G8" i="3"/>
  <c r="F8" i="3"/>
  <c r="E8" i="3"/>
  <c r="D8" i="3"/>
  <c r="C8" i="3"/>
  <c r="B8" i="3"/>
  <c r="A8" i="3"/>
  <c r="G7" i="3"/>
  <c r="F7" i="3"/>
  <c r="E7" i="3"/>
  <c r="D7" i="3"/>
  <c r="C7" i="3"/>
  <c r="B7" i="3"/>
  <c r="A7" i="3"/>
  <c r="G6" i="3"/>
  <c r="F6" i="3"/>
  <c r="E6" i="3"/>
  <c r="D6" i="3"/>
  <c r="C6" i="3"/>
  <c r="B6" i="3"/>
  <c r="A6" i="3"/>
  <c r="G5" i="3"/>
  <c r="F5" i="3"/>
  <c r="E5" i="3"/>
  <c r="D5" i="3"/>
  <c r="C5" i="3"/>
  <c r="B5" i="3"/>
  <c r="A5" i="3"/>
  <c r="G4" i="3"/>
  <c r="F4" i="3"/>
  <c r="E4" i="3"/>
  <c r="D4" i="3"/>
  <c r="C4" i="3"/>
  <c r="B4" i="3"/>
  <c r="A4" i="3"/>
  <c r="G3" i="3"/>
  <c r="F3" i="3"/>
  <c r="E3" i="3"/>
  <c r="D3" i="3"/>
  <c r="C3" i="3"/>
  <c r="B3" i="3"/>
  <c r="A3" i="3"/>
  <c r="G2" i="3"/>
  <c r="F2" i="3"/>
  <c r="E2" i="3"/>
  <c r="D2" i="3"/>
  <c r="C2" i="3"/>
  <c r="B2" i="3"/>
  <c r="A2" i="3"/>
  <c r="G1" i="3"/>
  <c r="F1" i="3"/>
  <c r="E1" i="3"/>
  <c r="D1" i="3"/>
  <c r="C1" i="3"/>
  <c r="B1" i="3"/>
  <c r="M1" i="5" l="1"/>
  <c r="O1" i="5" s="1"/>
  <c r="L1" i="5"/>
  <c r="N1" i="5" s="1"/>
  <c r="F1" i="5"/>
  <c r="H1" i="5" s="1"/>
  <c r="E1" i="5"/>
  <c r="G1" i="5" s="1"/>
  <c r="D1" i="5"/>
</calcChain>
</file>

<file path=xl/sharedStrings.xml><?xml version="1.0" encoding="utf-8"?>
<sst xmlns="http://schemas.openxmlformats.org/spreadsheetml/2006/main" count="42" uniqueCount="32">
  <si>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</si>
  <si>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</si>
  <si>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</si>
  <si>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</si>
  <si>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</si>
  <si>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</si>
  <si>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</si>
  <si>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</si>
  <si>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</si>
  <si>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</si>
  <si>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</si>
  <si>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A. Personal Administrativo y de Servicio Público</t>
  </si>
  <si>
    <t>B. Magisterio</t>
  </si>
  <si>
    <t>c1) Personal Administrativo</t>
  </si>
  <si>
    <t>c2) Personal Médico, Paramédico y afín</t>
  </si>
  <si>
    <t>D. Seguridad Pública</t>
  </si>
  <si>
    <t>e1) Nombre del Programa o Ley 1</t>
  </si>
  <si>
    <t>e2) Nombre del Programa o Ley 2</t>
  </si>
  <si>
    <t>F. Sentencias laborales definitivas</t>
  </si>
  <si>
    <t>GOBIERNO DEL ESTADO DE MICHOACÁN DE OCAMPO</t>
  </si>
  <si>
    <t>No existen datos adecuados</t>
  </si>
  <si>
    <t xml:space="preserve">I. Gasto No Etiquetado </t>
  </si>
  <si>
    <t xml:space="preserve">C. Servicios de Salud </t>
  </si>
  <si>
    <t xml:space="preserve">II. Gasto Etiquetado </t>
  </si>
  <si>
    <t xml:space="preserve">E. Gastos asociados a la implementación de nuevas leyes federales o reformas a las mismas </t>
  </si>
  <si>
    <t xml:space="preserve">III. Total del Gasto en Servicios Personales </t>
  </si>
  <si>
    <t>01-ENE..06-JUN</t>
  </si>
  <si>
    <t>001.2024..006.2024</t>
  </si>
  <si>
    <t>22/07/2024</t>
  </si>
  <si>
    <t>24</t>
  </si>
  <si>
    <t xml:space="preserve">Nota: Los importes mostrados en el Estado Analítio no incluye el presupuesto ejercido por la Secretaría de Salud en partidas específicas del capítulo 1000 derivadas de la ministración de recursos, realizadas por la Secretaría de Finanzas y Administración en capítulos del gasto 4000. </t>
  </si>
  <si>
    <t>Del 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</si>
</sst>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0.00"/>
  </numFmts>
  <fonts count="31"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8">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cellStyleXfs>
  <cellXfs count="49">
    <xf numFmtId="0" fontId="0" fillId="0" borderId="0" xfId="0"/>
    <xf numFmtId="0" fontId="0" fillId="0" borderId="0" xfId="0" quotePrefix="1" applyAlignment="1"/>
    <xf numFmtId="0" fontId="4" fillId="0" borderId="4" xfId="0" applyFont="1" applyBorder="1" applyAlignment="1">
      <alignment horizontal="left" vertical="center" wrapText="1"/>
    </xf>
    <xf numFmtId="4" fontId="4" fillId="0" borderId="14" xfId="0" applyNumberFormat="1" applyFont="1" applyBorder="1" applyAlignment="1">
      <alignment horizontal="right" vertical="center" wrapText="1"/>
    </xf>
    <xf numFmtId="0" fontId="5" fillId="0" borderId="4" xfId="0" applyFont="1" applyBorder="1" applyAlignment="1">
      <alignment horizontal="left" vertical="center" wrapText="1"/>
    </xf>
    <xf numFmtId="4" fontId="5" fillId="0" borderId="14" xfId="0" applyNumberFormat="1" applyFont="1" applyBorder="1" applyAlignment="1">
      <alignment horizontal="right" vertical="center" wrapText="1"/>
    </xf>
    <xf numFmtId="0" fontId="5" fillId="0" borderId="4" xfId="0" applyFont="1" applyBorder="1" applyAlignment="1">
      <alignment horizontal="left" vertical="center" wrapText="1" indent="1"/>
    </xf>
    <xf numFmtId="4"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xf numFmtId="0" fontId="30" fillId="0" borderId="0" xfId="0" quotePrefix="1" applyFont="1" applyAlignment="1"/>
    <xf numFmtId="0" fontId="30" fillId="0" borderId="0" xfId="0" applyFont="1"/>
    <xf numFmtId="0" fontId="23" fillId="20" borderId="21" xfId="56" quotePrefix="1" applyNumberFormat="1">
      <alignment horizontal="right" vertical="center"/>
    </xf>
    <xf numFmtId="0" fontId="4" fillId="0" borderId="4" xfId="0" applyFont="1" applyBorder="1" applyAlignment="1">
      <alignment horizontal="left" vertical="center"/>
    </xf>
    <xf numFmtId="0" fontId="17" fillId="9" borderId="0" xfId="22" applyNumberFormat="1">
      <alignment horizontal="left" vertical="center" indent="1"/>
    </xf>
    <xf numFmtId="0" fontId="19" fillId="9" borderId="21" xfId="53" applyNumberFormat="1">
      <alignment horizontal="left" vertical="center" indent="1"/>
    </xf>
    <xf numFmtId="164"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0" fontId="4" fillId="26" borderId="13" xfId="0" applyFont="1" applyFill="1" applyBorder="1" applyAlignment="1">
      <alignment horizontal="center" vertical="center"/>
    </xf>
    <xf numFmtId="0" fontId="4" fillId="26" borderId="13" xfId="0" applyFont="1" applyFill="1" applyBorder="1" applyAlignment="1">
      <alignment horizontal="center" vertical="center" wrapText="1"/>
    </xf>
    <xf numFmtId="0" fontId="4" fillId="26" borderId="30" xfId="0" applyFont="1" applyFill="1" applyBorder="1" applyAlignment="1">
      <alignment horizontal="center" vertical="center"/>
    </xf>
    <xf numFmtId="0" fontId="4" fillId="26" borderId="31" xfId="0" applyFont="1" applyFill="1" applyBorder="1" applyAlignment="1">
      <alignment horizontal="center" vertical="center"/>
    </xf>
    <xf numFmtId="0" fontId="4" fillId="26" borderId="32" xfId="0" applyFont="1" applyFill="1" applyBorder="1" applyAlignment="1">
      <alignment horizontal="center" vertical="center"/>
    </xf>
    <xf numFmtId="0" fontId="1" fillId="26" borderId="1"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2" fillId="26" borderId="4" xfId="0" applyFont="1" applyFill="1" applyBorder="1" applyAlignment="1">
      <alignment horizontal="center" vertical="center"/>
    </xf>
    <xf numFmtId="0" fontId="2" fillId="26" borderId="0" xfId="0" applyFont="1" applyFill="1" applyBorder="1" applyAlignment="1">
      <alignment horizontal="center" vertical="center"/>
    </xf>
    <xf numFmtId="0" fontId="2" fillId="26" borderId="5" xfId="0" applyFont="1" applyFill="1" applyBorder="1" applyAlignment="1">
      <alignment horizontal="center" vertical="center"/>
    </xf>
    <xf numFmtId="0" fontId="3" fillId="26" borderId="4" xfId="0" applyFont="1" applyFill="1" applyBorder="1" applyAlignment="1">
      <alignment horizontal="center" vertical="center"/>
    </xf>
    <xf numFmtId="0" fontId="3" fillId="26" borderId="0" xfId="0" applyFont="1" applyFill="1" applyBorder="1" applyAlignment="1">
      <alignment horizontal="center" vertical="center"/>
    </xf>
    <xf numFmtId="0" fontId="3" fillId="26" borderId="5" xfId="0" applyFont="1" applyFill="1" applyBorder="1" applyAlignment="1">
      <alignment horizontal="center" vertical="center"/>
    </xf>
    <xf numFmtId="0" fontId="4" fillId="26" borderId="27" xfId="0" applyFont="1" applyFill="1" applyBorder="1" applyAlignment="1">
      <alignment horizontal="center" vertical="center" wrapText="1"/>
    </xf>
    <xf numFmtId="0" fontId="4" fillId="26" borderId="28" xfId="0" applyFont="1" applyFill="1" applyBorder="1" applyAlignment="1">
      <alignment horizontal="center" vertical="center" wrapText="1"/>
    </xf>
    <xf numFmtId="0" fontId="4" fillId="26" borderId="29" xfId="0" applyFont="1" applyFill="1" applyBorder="1" applyAlignment="1">
      <alignment horizontal="center" vertical="center" wrapText="1"/>
    </xf>
    <xf numFmtId="0" fontId="4" fillId="26" borderId="8"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9"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8" xfId="0" applyFont="1" applyFill="1" applyBorder="1" applyAlignment="1">
      <alignment horizontal="center" vertical="center" wrapText="1"/>
    </xf>
    <xf numFmtId="0" fontId="4" fillId="26" borderId="12" xfId="0" applyFont="1" applyFill="1" applyBorder="1" applyAlignment="1">
      <alignment horizontal="center" vertical="center" wrapText="1"/>
    </xf>
    <xf numFmtId="0" fontId="0" fillId="0" borderId="0" xfId="0" applyFill="1" applyAlignment="1">
      <alignment horizontal="center" wrapText="1"/>
    </xf>
    <xf numFmtId="0" fontId="0" fillId="0" borderId="0" xfId="0" applyAlignment="1">
      <alignment wrapText="1"/>
    </xf>
  </cellXfs>
  <cellStyles count="58">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SAPBEXaggData" xfId="18"/>
    <cellStyle name="SAPBEXaggDataEmph" xfId="19"/>
    <cellStyle name="SAPBEXaggItem" xfId="20"/>
    <cellStyle name="SAPBEXaggItemX" xfId="21"/>
    <cellStyle name="SAPBEXchaText"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headerItem" xfId="36"/>
    <cellStyle name="SAPBEXheaderText" xfId="37"/>
    <cellStyle name="SAPBEXHLevel0" xfId="38"/>
    <cellStyle name="SAPBEXHLevel0X" xfId="39"/>
    <cellStyle name="SAPBEXHLevel1" xfId="40"/>
    <cellStyle name="SAPBEXHLevel1X" xfId="41"/>
    <cellStyle name="SAPBEXHLevel2" xfId="42"/>
    <cellStyle name="SAPBEXHLevel2X" xfId="43"/>
    <cellStyle name="SAPBEXHLevel3" xfId="44"/>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Emph" xfId="52"/>
    <cellStyle name="SAPBEXstdItem" xfId="53"/>
    <cellStyle name="SAPBEXstdItemX" xfId="54"/>
    <cellStyle name="SAPBEXtitle" xfId="55"/>
    <cellStyle name="SAPBEXundefined" xfId="56"/>
    <cellStyle name="Sheet Title" xfId="57"/>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macro="[1]!DesignIconClicked">
      <xdr:nvPicPr>
        <xdr:cNvPr id="2" name="BExKIN6PVBBZBBPEQHRTTEUH2RJ4" hidden="1">
          <a:extLst>
            <a:ext uri="{FF2B5EF4-FFF2-40B4-BE49-F238E27FC236}">
              <a16:creationId xmlns:a16="http://schemas.microsoft.com/office/drawing/2014/main" xmlns=""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macro="[1]!DesignIconClicked">
      <xdr:nvPicPr>
        <xdr:cNvPr id="3" name="BEx9B78HB8WUJP8F5QJPTI4VOOBZ" hidden="1">
          <a:extLst>
            <a:ext uri="{FF2B5EF4-FFF2-40B4-BE49-F238E27FC236}">
              <a16:creationId xmlns:a16="http://schemas.microsoft.com/office/drawing/2014/main" xmlns=""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0" y="0"/>
          <a:ext cx="1206500" cy="0"/>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macro="[1]!DesignIconClicked">
      <xdr:nvPicPr>
        <xdr:cNvPr id="5" name="BExMFHC8OH6P15SAN2C0IHUG1MH1" hidden="1">
          <a:extLst>
            <a:ext uri="{FF2B5EF4-FFF2-40B4-BE49-F238E27FC236}">
              <a16:creationId xmlns:a16="http://schemas.microsoft.com/office/drawing/2014/main" xmlns=""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9</xdr:col>
      <xdr:colOff>0</xdr:colOff>
      <xdr:row>0</xdr:row>
      <xdr:rowOff>0</xdr:rowOff>
    </xdr:from>
    <xdr:to>
      <xdr:col>9</xdr:col>
      <xdr:colOff>749300</xdr:colOff>
      <xdr:row>0</xdr:row>
      <xdr:rowOff>149225</xdr:rowOff>
    </xdr:to>
    <xdr:pic macro="[1]!DesignIconClicked">
      <xdr:nvPicPr>
        <xdr:cNvPr id="6" name="BExCUWXX7JJEJN31XAOANCPK8ARY" hidden="1">
          <a:extLst>
            <a:ext uri="{FF2B5EF4-FFF2-40B4-BE49-F238E27FC236}">
              <a16:creationId xmlns:a16="http://schemas.microsoft.com/office/drawing/2014/main" xmlns=""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twoCellAnchor>
    <xdr:from>
      <xdr:col>10</xdr:col>
      <xdr:colOff>0</xdr:colOff>
      <xdr:row>0</xdr:row>
      <xdr:rowOff>0</xdr:rowOff>
    </xdr:from>
    <xdr:to>
      <xdr:col>10</xdr:col>
      <xdr:colOff>749300</xdr:colOff>
      <xdr:row>0</xdr:row>
      <xdr:rowOff>149225</xdr:rowOff>
    </xdr:to>
    <xdr:pic macro="[1]!DesignIconClicked">
      <xdr:nvPicPr>
        <xdr:cNvPr id="7" name="BEx9HVAIJ4BSXQ4BPAAQOST7K1OL" hidden="1">
          <a:extLst>
            <a:ext uri="{FF2B5EF4-FFF2-40B4-BE49-F238E27FC236}">
              <a16:creationId xmlns:a16="http://schemas.microsoft.com/office/drawing/2014/main" xmlns="" id="{00000000-0008-0000-0100-000007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0" y="0"/>
          <a:ext cx="749300" cy="149225"/>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macro="[1]!DesignIconClicked">
      <xdr:nvPicPr>
        <xdr:cNvPr id="8" name="BExMG5BAX65W28MQRABL470W0MAL" hidden="1">
          <a:extLst>
            <a:ext uri="{FF2B5EF4-FFF2-40B4-BE49-F238E27FC236}">
              <a16:creationId xmlns:a16="http://schemas.microsoft.com/office/drawing/2014/main" xmlns=""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macro="[1]!DesignIconClicked">
      <xdr:nvPicPr>
        <xdr:cNvPr id="2" name="BExGPNB3O9HWVG9G802SY7HV7Z0U" hidden="1">
          <a:extLst>
            <a:ext uri="{FF2B5EF4-FFF2-40B4-BE49-F238E27FC236}">
              <a16:creationId xmlns:a16="http://schemas.microsoft.com/office/drawing/2014/main" xmlns=""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macro="[1]!DesignIconClicked">
      <xdr:nvPicPr>
        <xdr:cNvPr id="3" name="BEx5N82PHKWE9JFL4KDG6QN7596V" hidden="1">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BexGetCellData"/>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tabSelected="1" zoomScaleNormal="100" workbookViewId="0">
      <pane ySplit="9" topLeftCell="A10" activePane="bottomLeft" state="frozen"/>
      <selection activeCell="A2" sqref="A2"/>
      <selection pane="bottomLeft" activeCell="A10" sqref="A10"/>
    </sheetView>
  </sheetViews>
  <sheetFormatPr baseColWidth="10" defaultColWidth="11.42578125" defaultRowHeight="12.75" x14ac:dyDescent="0.2"/>
  <cols>
    <col min="1" max="1" width="64.5703125" customWidth="1"/>
    <col min="2" max="7" width="18.28515625" customWidth="1"/>
  </cols>
  <sheetData>
    <row r="1" spans="1:15" s="13" customFormat="1" x14ac:dyDescent="0.2">
      <c r="A1" s="12" t="s">
        <v>27</v>
      </c>
      <c r="B1" s="12"/>
      <c r="C1" s="12" t="s">
        <v>28</v>
      </c>
      <c r="D1" s="12" t="str">
        <f>MID(A1,5,4)</f>
        <v>2024</v>
      </c>
      <c r="E1" s="13" t="str">
        <f>MID(A1,1,3)</f>
        <v>001</v>
      </c>
      <c r="F1" s="13" t="str">
        <f>MID(A1,11,3)</f>
        <v>006</v>
      </c>
      <c r="G1" s="13" t="str">
        <f>IF(E1="001","Enero",IF(E1="002","Febrero",IF(E1="003","Marzo",IF(E1="004","Abril",IF(E1="005","Mayo",IF(E1="006","Junio",IF(E1="007","Julio",IF(E1="008","Agosto",IF(E1="009","Septiembre",IF(E1="010","Octubre",IF(E1="011","Noviembre","Diciembre")))))))))))</f>
        <v>Enero</v>
      </c>
      <c r="H1" s="13" t="str">
        <f>IF(F1="001","Enero",IF(F1="002","Febrero",IF(F1="003","Marzo",IF(F1="004","Abril",IF(F1="005","Mayo",IF(F1="006","Junio",IF(F1="007","Julio",IF(F1="008","Agosto",IF(F1="009","Septiembre",IF(F1="010","Octubre",IF(F1="011","Noviembre","Diciembre")))))))))))</f>
        <v>Junio</v>
      </c>
      <c r="J1" s="12" t="s">
        <v>29</v>
      </c>
      <c r="K1" s="12" t="s">
        <v>26</v>
      </c>
      <c r="L1" s="13" t="str">
        <f>MID(K1,1,2)</f>
        <v>01</v>
      </c>
      <c r="M1" s="13" t="str">
        <f>MID(K1,9,2)</f>
        <v>06</v>
      </c>
      <c r="N1" s="13" t="str">
        <f>IF(L1="01","Enero",IF(L1="02","Febrero",IF(L1="03","Marzo",IF(L1="04","Abril",IF(L1="05","Mayo",IF(L1="06","Junio",IF(L1="07","Julio",IF(L1="08","Agosto",IF(L1="09","Septiembre",IF(L1="10","Octubre",IF(L1="11","Noviembre","Diciembre")))))))))))</f>
        <v>Enero</v>
      </c>
      <c r="O1" s="13" t="str">
        <f>IF(M1="01","Enero",IF(M1="02","Febrero",IF(M1="03","Marzo",IF(M1="04","Abril",IF(M1="05","Mayo",IF(M1="06","Junio",IF(M1="07","Julio",IF(M1="08","Agosto",IF(M1="09","Septiembre",IF(M1="10","Octubre",IF(M1="11","Noviembre","Diciembre")))))))))))</f>
        <v>Junio</v>
      </c>
    </row>
    <row r="2" spans="1:15" ht="13.5" thickBot="1" x14ac:dyDescent="0.25">
      <c r="A2" s="1"/>
      <c r="B2" s="11"/>
      <c r="D2" s="1"/>
    </row>
    <row r="3" spans="1:15" ht="18" customHeight="1" x14ac:dyDescent="0.2">
      <c r="A3" s="28" t="s">
        <v>19</v>
      </c>
      <c r="B3" s="29"/>
      <c r="C3" s="29"/>
      <c r="D3" s="29"/>
      <c r="E3" s="29"/>
      <c r="F3" s="29"/>
      <c r="G3" s="30"/>
    </row>
    <row r="4" spans="1:15" ht="15" x14ac:dyDescent="0.2">
      <c r="A4" s="31" t="s">
        <v>0</v>
      </c>
      <c r="B4" s="32"/>
      <c r="C4" s="32"/>
      <c r="D4" s="32"/>
      <c r="E4" s="32"/>
      <c r="F4" s="32"/>
      <c r="G4" s="33"/>
    </row>
    <row r="5" spans="1:15" x14ac:dyDescent="0.2">
      <c r="A5" s="34" t="s">
        <v>1</v>
      </c>
      <c r="B5" s="35"/>
      <c r="C5" s="35"/>
      <c r="D5" s="35"/>
      <c r="E5" s="35"/>
      <c r="F5" s="35"/>
      <c r="G5" s="36"/>
    </row>
    <row r="6" spans="1:15" ht="46.5" customHeight="1" x14ac:dyDescent="0.2">
      <c r="A6" s="37" t="s">
        <v>31</v>
      </c>
      <c r="B6" s="38"/>
      <c r="C6" s="38"/>
      <c r="D6" s="38"/>
      <c r="E6" s="38"/>
      <c r="F6" s="38"/>
      <c r="G6" s="39"/>
    </row>
    <row r="7" spans="1:15" ht="13.5" thickBot="1" x14ac:dyDescent="0.25">
      <c r="A7" s="25" t="s">
        <v>2</v>
      </c>
      <c r="B7" s="26"/>
      <c r="C7" s="26"/>
      <c r="D7" s="26"/>
      <c r="E7" s="26"/>
      <c r="F7" s="26"/>
      <c r="G7" s="27"/>
    </row>
    <row r="8" spans="1:15" ht="13.5" thickBot="1" x14ac:dyDescent="0.25">
      <c r="A8" s="40" t="s">
        <v>3</v>
      </c>
      <c r="B8" s="42" t="s">
        <v>4</v>
      </c>
      <c r="C8" s="43"/>
      <c r="D8" s="43"/>
      <c r="E8" s="43"/>
      <c r="F8" s="44"/>
      <c r="G8" s="45" t="s">
        <v>5</v>
      </c>
      <c r="H8" s="47"/>
      <c r="I8" s="47"/>
    </row>
    <row r="9" spans="1:15" ht="24.75" thickBot="1" x14ac:dyDescent="0.25">
      <c r="A9" s="41"/>
      <c r="B9" s="23" t="s">
        <v>6</v>
      </c>
      <c r="C9" s="24" t="s">
        <v>7</v>
      </c>
      <c r="D9" s="24" t="s">
        <v>8</v>
      </c>
      <c r="E9" s="24" t="s">
        <v>9</v>
      </c>
      <c r="F9" s="24" t="s">
        <v>10</v>
      </c>
      <c r="G9" s="46"/>
      <c r="H9" s="47"/>
      <c r="I9" s="47"/>
    </row>
    <row r="10" spans="1:15" x14ac:dyDescent="0.2">
      <c r="A10" s="2" t="s">
        <v>21</v>
      </c>
      <c r="B10" s="3">
        <v>12301432852</v>
      </c>
      <c r="C10" s="3">
        <v>-128104534.75</v>
      </c>
      <c r="D10" s="3">
        <v>12173328317.25</v>
      </c>
      <c r="E10" s="3">
        <v>5632740504.7700005</v>
      </c>
      <c r="F10" s="3">
        <v>5352505713.4799995</v>
      </c>
      <c r="G10" s="3">
        <v>6540587812.4799995</v>
      </c>
      <c r="H10" s="47"/>
      <c r="I10" s="47"/>
    </row>
    <row r="11" spans="1:15" x14ac:dyDescent="0.2">
      <c r="A11" s="2" t="s">
        <v>11</v>
      </c>
      <c r="B11" s="3">
        <v>4993468194</v>
      </c>
      <c r="C11" s="3">
        <v>11895465.25</v>
      </c>
      <c r="D11" s="3">
        <v>5005363659.25</v>
      </c>
      <c r="E11" s="3">
        <v>2217290026.77</v>
      </c>
      <c r="F11" s="3">
        <v>2069967325.0599999</v>
      </c>
      <c r="G11" s="3">
        <v>2788073632.48</v>
      </c>
      <c r="H11" s="47"/>
      <c r="I11" s="47"/>
    </row>
    <row r="12" spans="1:15" x14ac:dyDescent="0.2">
      <c r="A12" s="2" t="s">
        <v>12</v>
      </c>
      <c r="B12" s="3">
        <v>3864880061</v>
      </c>
      <c r="C12" s="3">
        <v>0</v>
      </c>
      <c r="D12" s="3">
        <v>3864880061</v>
      </c>
      <c r="E12" s="3">
        <v>2055127556</v>
      </c>
      <c r="F12" s="3">
        <v>2006107796.3199999</v>
      </c>
      <c r="G12" s="3">
        <v>1809752505</v>
      </c>
      <c r="H12" s="47"/>
      <c r="I12" s="47"/>
    </row>
    <row r="13" spans="1:15" x14ac:dyDescent="0.2">
      <c r="A13" s="2" t="s">
        <v>22</v>
      </c>
      <c r="B13" s="3">
        <v>0</v>
      </c>
      <c r="C13" s="3">
        <v>0</v>
      </c>
      <c r="D13" s="3">
        <v>0</v>
      </c>
      <c r="E13" s="3">
        <v>0</v>
      </c>
      <c r="F13" s="3">
        <v>0</v>
      </c>
      <c r="G13" s="3">
        <v>0</v>
      </c>
    </row>
    <row r="14" spans="1:15" x14ac:dyDescent="0.2">
      <c r="A14" s="4" t="s">
        <v>13</v>
      </c>
      <c r="B14" s="5">
        <v>0</v>
      </c>
      <c r="C14" s="5">
        <v>0</v>
      </c>
      <c r="D14" s="5">
        <v>0</v>
      </c>
      <c r="E14" s="5">
        <v>0</v>
      </c>
      <c r="F14" s="5">
        <v>0</v>
      </c>
      <c r="G14" s="5">
        <v>0</v>
      </c>
    </row>
    <row r="15" spans="1:15" x14ac:dyDescent="0.2">
      <c r="A15" s="4" t="s">
        <v>14</v>
      </c>
      <c r="B15" s="5">
        <v>0</v>
      </c>
      <c r="C15" s="5">
        <v>0</v>
      </c>
      <c r="D15" s="5">
        <v>0</v>
      </c>
      <c r="E15" s="5">
        <v>0</v>
      </c>
      <c r="F15" s="5">
        <v>0</v>
      </c>
      <c r="G15" s="5">
        <v>0</v>
      </c>
    </row>
    <row r="16" spans="1:15" x14ac:dyDescent="0.2">
      <c r="A16" s="2" t="s">
        <v>15</v>
      </c>
      <c r="B16" s="3">
        <v>3443084597</v>
      </c>
      <c r="C16" s="3">
        <v>-140000000</v>
      </c>
      <c r="D16" s="3">
        <v>3303084597</v>
      </c>
      <c r="E16" s="3">
        <v>1360322922</v>
      </c>
      <c r="F16" s="3">
        <v>1276430592.0999999</v>
      </c>
      <c r="G16" s="3">
        <v>1942761675</v>
      </c>
    </row>
    <row r="17" spans="1:7" x14ac:dyDescent="0.2">
      <c r="A17" s="15" t="s">
        <v>24</v>
      </c>
      <c r="B17" s="3">
        <v>0</v>
      </c>
      <c r="C17" s="3">
        <v>0</v>
      </c>
      <c r="D17" s="3">
        <v>0</v>
      </c>
      <c r="E17" s="3">
        <v>0</v>
      </c>
      <c r="F17" s="3">
        <v>0</v>
      </c>
      <c r="G17" s="3">
        <v>0</v>
      </c>
    </row>
    <row r="18" spans="1:7" x14ac:dyDescent="0.2">
      <c r="A18" s="6" t="s">
        <v>16</v>
      </c>
      <c r="B18" s="5">
        <v>0</v>
      </c>
      <c r="C18" s="5">
        <v>0</v>
      </c>
      <c r="D18" s="5">
        <v>0</v>
      </c>
      <c r="E18" s="5">
        <v>0</v>
      </c>
      <c r="F18" s="5">
        <v>0</v>
      </c>
      <c r="G18" s="5">
        <v>0</v>
      </c>
    </row>
    <row r="19" spans="1:7" x14ac:dyDescent="0.2">
      <c r="A19" s="6" t="s">
        <v>17</v>
      </c>
      <c r="B19" s="5">
        <v>0</v>
      </c>
      <c r="C19" s="5">
        <v>0</v>
      </c>
      <c r="D19" s="5">
        <v>0</v>
      </c>
      <c r="E19" s="5">
        <v>0</v>
      </c>
      <c r="F19" s="5">
        <v>0</v>
      </c>
      <c r="G19" s="5">
        <v>0</v>
      </c>
    </row>
    <row r="20" spans="1:7" x14ac:dyDescent="0.2">
      <c r="A20" s="2" t="s">
        <v>18</v>
      </c>
      <c r="B20" s="3">
        <v>0</v>
      </c>
      <c r="C20" s="3">
        <v>0</v>
      </c>
      <c r="D20" s="3">
        <v>0</v>
      </c>
      <c r="E20" s="3">
        <v>0</v>
      </c>
      <c r="F20" s="3">
        <v>0</v>
      </c>
      <c r="G20" s="3">
        <v>0</v>
      </c>
    </row>
    <row r="21" spans="1:7" x14ac:dyDescent="0.2">
      <c r="A21" s="4"/>
      <c r="B21" s="3"/>
      <c r="C21" s="3"/>
      <c r="D21" s="7"/>
      <c r="E21" s="3"/>
      <c r="F21" s="3"/>
      <c r="G21" s="7"/>
    </row>
    <row r="22" spans="1:7" x14ac:dyDescent="0.2">
      <c r="A22" s="2" t="s">
        <v>23</v>
      </c>
      <c r="B22" s="3">
        <v>22013986581</v>
      </c>
      <c r="C22" s="3">
        <v>1347170598.3099999</v>
      </c>
      <c r="D22" s="3">
        <v>23361157179.310001</v>
      </c>
      <c r="E22" s="3">
        <v>10509117753</v>
      </c>
      <c r="F22" s="3">
        <v>10464513158.309999</v>
      </c>
      <c r="G22" s="3">
        <v>12852039426.310001</v>
      </c>
    </row>
    <row r="23" spans="1:7" x14ac:dyDescent="0.2">
      <c r="A23" s="2" t="s">
        <v>11</v>
      </c>
      <c r="B23" s="3">
        <v>0</v>
      </c>
      <c r="C23" s="3">
        <v>0</v>
      </c>
      <c r="D23" s="3">
        <v>0</v>
      </c>
      <c r="E23" s="3">
        <v>0</v>
      </c>
      <c r="F23" s="3">
        <v>0</v>
      </c>
      <c r="G23" s="3">
        <v>0</v>
      </c>
    </row>
    <row r="24" spans="1:7" x14ac:dyDescent="0.2">
      <c r="A24" s="2" t="s">
        <v>12</v>
      </c>
      <c r="B24" s="3">
        <v>22013986581</v>
      </c>
      <c r="C24" s="3">
        <v>1347170598.3099999</v>
      </c>
      <c r="D24" s="3">
        <v>23361157179.310001</v>
      </c>
      <c r="E24" s="3">
        <v>10509117753</v>
      </c>
      <c r="F24" s="3">
        <v>10464513158.309999</v>
      </c>
      <c r="G24" s="3">
        <v>12852039426.310001</v>
      </c>
    </row>
    <row r="25" spans="1:7" x14ac:dyDescent="0.2">
      <c r="A25" s="2" t="s">
        <v>22</v>
      </c>
      <c r="B25" s="3">
        <v>0</v>
      </c>
      <c r="C25" s="3">
        <v>0</v>
      </c>
      <c r="D25" s="3">
        <v>0</v>
      </c>
      <c r="E25" s="3">
        <v>0</v>
      </c>
      <c r="F25" s="3">
        <v>0</v>
      </c>
      <c r="G25" s="3">
        <v>0</v>
      </c>
    </row>
    <row r="26" spans="1:7" x14ac:dyDescent="0.2">
      <c r="A26" s="4" t="s">
        <v>13</v>
      </c>
      <c r="B26" s="5">
        <v>0</v>
      </c>
      <c r="C26" s="5">
        <v>0</v>
      </c>
      <c r="D26" s="5">
        <v>0</v>
      </c>
      <c r="E26" s="5">
        <v>0</v>
      </c>
      <c r="F26" s="5">
        <v>0</v>
      </c>
      <c r="G26" s="5">
        <v>0</v>
      </c>
    </row>
    <row r="27" spans="1:7" x14ac:dyDescent="0.2">
      <c r="A27" s="4" t="s">
        <v>14</v>
      </c>
      <c r="B27" s="5">
        <v>0</v>
      </c>
      <c r="C27" s="5">
        <v>0</v>
      </c>
      <c r="D27" s="5">
        <v>0</v>
      </c>
      <c r="E27" s="5">
        <v>0</v>
      </c>
      <c r="F27" s="5">
        <v>0</v>
      </c>
      <c r="G27" s="5">
        <v>0</v>
      </c>
    </row>
    <row r="28" spans="1:7" x14ac:dyDescent="0.2">
      <c r="A28" s="2" t="s">
        <v>15</v>
      </c>
      <c r="B28" s="3">
        <v>0</v>
      </c>
      <c r="C28" s="3">
        <v>0</v>
      </c>
      <c r="D28" s="3">
        <v>0</v>
      </c>
      <c r="E28" s="3">
        <v>0</v>
      </c>
      <c r="F28" s="3">
        <v>0</v>
      </c>
      <c r="G28" s="3">
        <v>0</v>
      </c>
    </row>
    <row r="29" spans="1:7" x14ac:dyDescent="0.2">
      <c r="A29" s="15" t="s">
        <v>24</v>
      </c>
      <c r="B29" s="3">
        <v>0</v>
      </c>
      <c r="C29" s="3">
        <v>0</v>
      </c>
      <c r="D29" s="3">
        <v>0</v>
      </c>
      <c r="E29" s="3">
        <v>0</v>
      </c>
      <c r="F29" s="3">
        <v>0</v>
      </c>
      <c r="G29" s="3">
        <v>0</v>
      </c>
    </row>
    <row r="30" spans="1:7" x14ac:dyDescent="0.2">
      <c r="A30" s="6" t="s">
        <v>16</v>
      </c>
      <c r="B30" s="5">
        <v>0</v>
      </c>
      <c r="C30" s="5">
        <v>0</v>
      </c>
      <c r="D30" s="5">
        <v>0</v>
      </c>
      <c r="E30" s="5">
        <v>0</v>
      </c>
      <c r="F30" s="5">
        <v>0</v>
      </c>
      <c r="G30" s="5">
        <v>0</v>
      </c>
    </row>
    <row r="31" spans="1:7" x14ac:dyDescent="0.2">
      <c r="A31" s="6" t="s">
        <v>17</v>
      </c>
      <c r="B31" s="5">
        <v>0</v>
      </c>
      <c r="C31" s="5">
        <v>0</v>
      </c>
      <c r="D31" s="5">
        <v>0</v>
      </c>
      <c r="E31" s="5">
        <v>0</v>
      </c>
      <c r="F31" s="5">
        <v>0</v>
      </c>
      <c r="G31" s="5">
        <v>0</v>
      </c>
    </row>
    <row r="32" spans="1:7" x14ac:dyDescent="0.2">
      <c r="A32" s="2" t="s">
        <v>18</v>
      </c>
      <c r="B32" s="3">
        <v>0</v>
      </c>
      <c r="C32" s="3">
        <v>0</v>
      </c>
      <c r="D32" s="3">
        <v>0</v>
      </c>
      <c r="E32" s="3">
        <v>0</v>
      </c>
      <c r="F32" s="3">
        <v>0</v>
      </c>
      <c r="G32" s="3">
        <v>0</v>
      </c>
    </row>
    <row r="33" spans="1:7" x14ac:dyDescent="0.2">
      <c r="A33" s="2" t="s">
        <v>25</v>
      </c>
      <c r="B33" s="3">
        <v>34315419433</v>
      </c>
      <c r="C33" s="3">
        <v>1219066063.5599999</v>
      </c>
      <c r="D33" s="3">
        <v>35534485496.559998</v>
      </c>
      <c r="E33" s="3">
        <v>16141858257.77</v>
      </c>
      <c r="F33" s="3">
        <v>15817018871.789999</v>
      </c>
      <c r="G33" s="3">
        <v>19392627238.789997</v>
      </c>
    </row>
    <row r="34" spans="1:7" ht="13.5" thickBot="1" x14ac:dyDescent="0.25">
      <c r="A34" s="8"/>
      <c r="B34" s="9"/>
      <c r="C34" s="10"/>
      <c r="D34" s="10"/>
      <c r="E34" s="10"/>
      <c r="F34" s="10"/>
      <c r="G34" s="10"/>
    </row>
    <row r="36" spans="1:7" x14ac:dyDescent="0.2">
      <c r="A36" s="48" t="s">
        <v>30</v>
      </c>
      <c r="B36" s="48"/>
      <c r="C36" s="48"/>
      <c r="D36" s="48"/>
      <c r="E36" s="48"/>
      <c r="F36" s="48"/>
      <c r="G36" s="48"/>
    </row>
    <row r="37" spans="1:7" x14ac:dyDescent="0.2">
      <c r="A37" s="48"/>
      <c r="B37" s="48"/>
      <c r="C37" s="48"/>
      <c r="D37" s="48"/>
      <c r="E37" s="48"/>
      <c r="F37" s="48"/>
      <c r="G37" s="48"/>
    </row>
    <row r="38" spans="1:7" x14ac:dyDescent="0.2">
      <c r="A38" s="48"/>
      <c r="B38" s="48"/>
      <c r="C38" s="48"/>
      <c r="D38" s="48"/>
      <c r="E38" s="48"/>
      <c r="F38" s="48"/>
      <c r="G38" s="48"/>
    </row>
  </sheetData>
  <mergeCells count="10">
    <mergeCell ref="A8:A9"/>
    <mergeCell ref="B8:F8"/>
    <mergeCell ref="G8:G9"/>
    <mergeCell ref="H8:I12"/>
    <mergeCell ref="A36:G38"/>
    <mergeCell ref="A7:G7"/>
    <mergeCell ref="A3:G3"/>
    <mergeCell ref="A4:G4"/>
    <mergeCell ref="A5:G5"/>
    <mergeCell ref="A6:G6"/>
  </mergeCells>
  <pageMargins left="0.70866141732283472" right="0.70866141732283472"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14" t="s">
        <v>20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5703125" bestFit="1" customWidth="1"/>
    <col min="4" max="4" width="19.7109375" bestFit="1" customWidth="1"/>
    <col min="5" max="6" width="17.42578125" bestFit="1" customWidth="1"/>
    <col min="7" max="7" width="19.7109375" bestFit="1" customWidth="1"/>
  </cols>
  <sheetData>
    <row r="1" spans="1:7" x14ac:dyDescent="0.2">
      <c r="A1" s="16"/>
      <c r="B1" s="17" t="str">
        <f>[1]!BexGetCellData("00O2TQ2O5Z7DPSFCWMDG4H3QW","","DP_1")</f>
        <v>Aprobado</v>
      </c>
      <c r="C1" s="17" t="str">
        <f>[1]!BexGetCellData("00O2TQ2O5Z7DPSFCWMDG4HA2G","","DP_1")</f>
        <v>Ampliaciones y Reducciones</v>
      </c>
      <c r="D1" s="17" t="str">
        <f>[1]!BexGetCellData("00O2TQ2O5Z7DPSFCWMDG4HGE0","","DP_1")</f>
        <v>Modificado Por Periodo Presupuestal</v>
      </c>
      <c r="E1" s="17" t="str">
        <f>[1]!BexGetCellData("00O2TQ2O5Z7DPSFCWMDG4HMPK","","DP_1")</f>
        <v>Devengado</v>
      </c>
      <c r="F1" s="17" t="str">
        <f>[1]!BexGetCellData("00O2TQ2O5Z7DPSFCWMDG4HT14","","DP_1")</f>
        <v>Pagado</v>
      </c>
      <c r="G1" s="17" t="str">
        <f>[1]!BexGetCellData("00O2TQ2O5Z7DPSFCWMDG4HZCO","","DP_1")</f>
        <v>SubEjercido</v>
      </c>
    </row>
    <row r="2" spans="1:7" x14ac:dyDescent="0.2">
      <c r="A2" s="19" t="str">
        <f>[1]!BexGetCellData("","00O2TQ2O5Z7DPSFHJ8Z5KTK6N","DP_1")</f>
        <v>I. Gasto No Etiquetado (I=A+B+C+D+E+F)</v>
      </c>
      <c r="B2" s="22">
        <f>[1]!BexGetCellData("00O2TQ2O5Z7DPSFCWMDG4H3QW","00O2TQ2O5Z7DPSFHJ8Z5KTK6N","DP_1")</f>
        <v>0</v>
      </c>
      <c r="C2" s="22">
        <f>[1]!BexGetCellData("00O2TQ2O5Z7DPSFCWMDG4HA2G","00O2TQ2O5Z7DPSFHJ8Z5KTK6N","DP_1")</f>
        <v>0</v>
      </c>
      <c r="D2" s="22">
        <f>[1]!BexGetCellData("00O2TQ2O5Z7DPSFCWMDG4HGE0","00O2TQ2O5Z7DPSFHJ8Z5KTK6N","DP_1")</f>
        <v>0</v>
      </c>
      <c r="E2" s="22">
        <f>[1]!BexGetCellData("00O2TQ2O5Z7DPSFCWMDG4HMPK","00O2TQ2O5Z7DPSFHJ8Z5KTK6N","DP_1")</f>
        <v>0</v>
      </c>
      <c r="F2" s="22">
        <f>[1]!BexGetCellData("00O2TQ2O5Z7DPSFCWMDG4HT14","00O2TQ2O5Z7DPSFHJ8Z5KTK6N","DP_1")</f>
        <v>0</v>
      </c>
      <c r="G2" s="22">
        <f>[1]!BexGetCellData("00O2TQ2O5Z7DPSFCWMDG4HZCO","00O2TQ2O5Z7DPSFHJ8Z5KTK6N","DP_1")</f>
        <v>0</v>
      </c>
    </row>
    <row r="3" spans="1:7" x14ac:dyDescent="0.2">
      <c r="A3" s="20" t="str">
        <f>[1]!BexGetCellData("","00O2TQ2O5Z7DPSFHJ8Z5KTQI7","DP_1")</f>
        <v>A. Personal Administrativo y de Servicio Público</v>
      </c>
      <c r="B3" s="22">
        <f>[1]!BexGetCellData("00O2TQ2O5Z7DPSFCWMDG4H3QW","00O2TQ2O5Z7DPSFHJ8Z5KTQI7","DP_1")</f>
        <v>0</v>
      </c>
      <c r="C3" s="22">
        <f>[1]!BexGetCellData("00O2TQ2O5Z7DPSFCWMDG4HA2G","00O2TQ2O5Z7DPSFHJ8Z5KTQI7","DP_1")</f>
        <v>0</v>
      </c>
      <c r="D3" s="22">
        <f>[1]!BexGetCellData("00O2TQ2O5Z7DPSFCWMDG4HGE0","00O2TQ2O5Z7DPSFHJ8Z5KTQI7","DP_1")</f>
        <v>0</v>
      </c>
      <c r="E3" s="22">
        <f>[1]!BexGetCellData("00O2TQ2O5Z7DPSFCWMDG4HMPK","00O2TQ2O5Z7DPSFHJ8Z5KTQI7","DP_1")</f>
        <v>0</v>
      </c>
      <c r="F3" s="22">
        <f>[1]!BexGetCellData("00O2TQ2O5Z7DPSFCWMDG4HT14","00O2TQ2O5Z7DPSFHJ8Z5KTQI7","DP_1")</f>
        <v>0</v>
      </c>
      <c r="G3" s="22">
        <f>[1]!BexGetCellData("00O2TQ2O5Z7DPSFCWMDG4HZCO","00O2TQ2O5Z7DPSFHJ8Z5KTQI7","DP_1")</f>
        <v>0</v>
      </c>
    </row>
    <row r="4" spans="1:7" x14ac:dyDescent="0.2">
      <c r="A4" s="20" t="str">
        <f>[1]!BexGetCellData("","00O2TQ2O5Z7DPSFHJ8Z5KTWTR","DP_1")</f>
        <v>B. Magisterio</v>
      </c>
      <c r="B4" s="22">
        <f>[1]!BexGetCellData("00O2TQ2O5Z7DPSFCWMDG4H3QW","00O2TQ2O5Z7DPSFHJ8Z5KTWTR","DP_1")</f>
        <v>0</v>
      </c>
      <c r="C4" s="22">
        <f>[1]!BexGetCellData("00O2TQ2O5Z7DPSFCWMDG4HA2G","00O2TQ2O5Z7DPSFHJ8Z5KTWTR","DP_1")</f>
        <v>0</v>
      </c>
      <c r="D4" s="22">
        <f>[1]!BexGetCellData("00O2TQ2O5Z7DPSFCWMDG4HGE0","00O2TQ2O5Z7DPSFHJ8Z5KTWTR","DP_1")</f>
        <v>0</v>
      </c>
      <c r="E4" s="22">
        <f>[1]!BexGetCellData("00O2TQ2O5Z7DPSFCWMDG4HMPK","00O2TQ2O5Z7DPSFHJ8Z5KTWTR","DP_1")</f>
        <v>0</v>
      </c>
      <c r="F4" s="22">
        <f>[1]!BexGetCellData("00O2TQ2O5Z7DPSFCWMDG4HT14","00O2TQ2O5Z7DPSFHJ8Z5KTWTR","DP_1")</f>
        <v>0</v>
      </c>
      <c r="G4" s="22">
        <f>[1]!BexGetCellData("00O2TQ2O5Z7DPSFCWMDG4HZCO","00O2TQ2O5Z7DPSFHJ8Z5KTWTR","DP_1")</f>
        <v>0</v>
      </c>
    </row>
    <row r="5" spans="1:7" x14ac:dyDescent="0.2">
      <c r="A5" s="20" t="str">
        <f>[1]!BexGetCellData("","00O2TQ2O5Z7DTSZZVLQJDQFIN","DP_1")</f>
        <v>C. Servicios de Salud (C=c1+c2)</v>
      </c>
      <c r="B5" s="18">
        <f>[1]!BexGetCellData("00O2TQ2O5Z7DPSFCWMDG4H3QW","00O2TQ2O5Z7DTSZZVLQJDQFIN","DP_1")</f>
        <v>0</v>
      </c>
      <c r="C5" s="18">
        <f>[1]!BexGetCellData("00O2TQ2O5Z7DPSFCWMDG4HA2G","00O2TQ2O5Z7DTSZZVLQJDQFIN","DP_1")</f>
        <v>0</v>
      </c>
      <c r="D5" s="18">
        <f>[1]!BexGetCellData("00O2TQ2O5Z7DPSFCWMDG4HGE0","00O2TQ2O5Z7DTSZZVLQJDQFIN","DP_1")</f>
        <v>0</v>
      </c>
      <c r="E5" s="18">
        <f>[1]!BexGetCellData("00O2TQ2O5Z7DPSFCWMDG4HMPK","00O2TQ2O5Z7DTSZZVLQJDQFIN","DP_1")</f>
        <v>0</v>
      </c>
      <c r="F5" s="18">
        <f>[1]!BexGetCellData("00O2TQ2O5Z7DPSFCWMDG4HT14","00O2TQ2O5Z7DTSZZVLQJDQFIN","DP_1")</f>
        <v>0</v>
      </c>
      <c r="G5" s="18">
        <f>[1]!BexGetCellData("00O2TQ2O5Z7DPSFCWMDG4HZCO","00O2TQ2O5Z7DTSZZVLQJDQFIN","DP_1")</f>
        <v>0</v>
      </c>
    </row>
    <row r="6" spans="1:7" x14ac:dyDescent="0.2">
      <c r="A6" s="21" t="str">
        <f>[1]!BexGetCellData("","00O2TQ2O5Z7DTSZZZA3RCSZDJ","DP_1")</f>
        <v>c1) Personal Administrativo</v>
      </c>
      <c r="B6" s="18">
        <f>[1]!BexGetCellData("00O2TQ2O5Z7DPSFCWMDG4H3QW","00O2TQ2O5Z7DTSZZZA3RCSZDJ","DP_1")</f>
        <v>0</v>
      </c>
      <c r="C6" s="18">
        <f>[1]!BexGetCellData("00O2TQ2O5Z7DPSFCWMDG4HA2G","00O2TQ2O5Z7DTSZZZA3RCSZDJ","DP_1")</f>
        <v>0</v>
      </c>
      <c r="D6" s="18">
        <f>[1]!BexGetCellData("00O2TQ2O5Z7DPSFCWMDG4HGE0","00O2TQ2O5Z7DTSZZZA3RCSZDJ","DP_1")</f>
        <v>0</v>
      </c>
      <c r="E6" s="18">
        <f>[1]!BexGetCellData("00O2TQ2O5Z7DPSFCWMDG4HMPK","00O2TQ2O5Z7DTSZZZA3RCSZDJ","DP_1")</f>
        <v>0</v>
      </c>
      <c r="F6" s="18">
        <f>[1]!BexGetCellData("00O2TQ2O5Z7DPSFCWMDG4HT14","00O2TQ2O5Z7DTSZZZA3RCSZDJ","DP_1")</f>
        <v>0</v>
      </c>
      <c r="G6" s="18">
        <f>[1]!BexGetCellData("00O2TQ2O5Z7DPSFCWMDG4HZCO","00O2TQ2O5Z7DTSZZZA3RCSZDJ","DP_1")</f>
        <v>0</v>
      </c>
    </row>
    <row r="7" spans="1:7" x14ac:dyDescent="0.2">
      <c r="A7" s="21" t="str">
        <f>[1]!BexGetCellData("","00O2TQ2O5Z7DTSZZZA3RCT5P3","DP_1")</f>
        <v>c2) Personal Médico, Paramédico y afín</v>
      </c>
      <c r="B7" s="18">
        <f>[1]!BexGetCellData("00O2TQ2O5Z7DPSFCWMDG4H3QW","00O2TQ2O5Z7DTSZZZA3RCT5P3","DP_1")</f>
        <v>0</v>
      </c>
      <c r="C7" s="18">
        <f>[1]!BexGetCellData("00O2TQ2O5Z7DPSFCWMDG4HA2G","00O2TQ2O5Z7DTSZZZA3RCT5P3","DP_1")</f>
        <v>0</v>
      </c>
      <c r="D7" s="18">
        <f>[1]!BexGetCellData("00O2TQ2O5Z7DPSFCWMDG4HGE0","00O2TQ2O5Z7DTSZZZA3RCT5P3","DP_1")</f>
        <v>0</v>
      </c>
      <c r="E7" s="18">
        <f>[1]!BexGetCellData("00O2TQ2O5Z7DPSFCWMDG4HMPK","00O2TQ2O5Z7DTSZZZA3RCT5P3","DP_1")</f>
        <v>0</v>
      </c>
      <c r="F7" s="18">
        <f>[1]!BexGetCellData("00O2TQ2O5Z7DPSFCWMDG4HT14","00O2TQ2O5Z7DTSZZZA3RCT5P3","DP_1")</f>
        <v>0</v>
      </c>
      <c r="G7" s="18">
        <f>[1]!BexGetCellData("00O2TQ2O5Z7DPSFCWMDG4HZCO","00O2TQ2O5Z7DTSZZZA3RCT5P3","DP_1")</f>
        <v>0</v>
      </c>
    </row>
    <row r="8" spans="1:7" x14ac:dyDescent="0.2">
      <c r="A8" s="20" t="str">
        <f>[1]!BexGetCellData("","00O2TQ2O5Z7DTT002SHJ7SU1Z","DP_1")</f>
        <v>D. Seguridad Pública</v>
      </c>
      <c r="B8" s="22">
        <f>[1]!BexGetCellData("00O2TQ2O5Z7DPSFCWMDG4H3QW","00O2TQ2O5Z7DTT002SHJ7SU1Z","DP_1")</f>
        <v>0</v>
      </c>
      <c r="C8" s="18">
        <f>[1]!BexGetCellData("00O2TQ2O5Z7DPSFCWMDG4HA2G","00O2TQ2O5Z7DTT002SHJ7SU1Z","DP_1")</f>
        <v>0</v>
      </c>
      <c r="D8" s="22">
        <f>[1]!BexGetCellData("00O2TQ2O5Z7DPSFCWMDG4HGE0","00O2TQ2O5Z7DTT002SHJ7SU1Z","DP_1")</f>
        <v>0</v>
      </c>
      <c r="E8" s="22">
        <f>[1]!BexGetCellData("00O2TQ2O5Z7DPSFCWMDG4HMPK","00O2TQ2O5Z7DTT002SHJ7SU1Z","DP_1")</f>
        <v>0</v>
      </c>
      <c r="F8" s="22">
        <f>[1]!BexGetCellData("00O2TQ2O5Z7DPSFCWMDG4HT14","00O2TQ2O5Z7DTT002SHJ7SU1Z","DP_1")</f>
        <v>0</v>
      </c>
      <c r="G8" s="22">
        <f>[1]!BexGetCellData("00O2TQ2O5Z7DPSFCWMDG4HZCO","00O2TQ2O5Z7DTT002SHJ7SU1Z","DP_1")</f>
        <v>0</v>
      </c>
    </row>
    <row r="9" spans="1:7" x14ac:dyDescent="0.2">
      <c r="A9" s="20" t="str">
        <f>[1]!BexGetCellData("","00O2TQ2O5Z7DPSFHJ8Z5KUSFJ","DP_1")</f>
        <v>E. Gastos asoc. nuevas leyes federales o reform. (E = e1+e2)</v>
      </c>
      <c r="B9" s="18">
        <f>[1]!BexGetCellData("00O2TQ2O5Z7DPSFCWMDG4H3QW","00O2TQ2O5Z7DPSFHJ8Z5KUSFJ","DP_1")</f>
        <v>0</v>
      </c>
      <c r="C9" s="18">
        <f>[1]!BexGetCellData("00O2TQ2O5Z7DPSFCWMDG4HA2G","00O2TQ2O5Z7DPSFHJ8Z5KUSFJ","DP_1")</f>
        <v>0</v>
      </c>
      <c r="D9" s="18">
        <f>[1]!BexGetCellData("00O2TQ2O5Z7DPSFCWMDG4HGE0","00O2TQ2O5Z7DPSFHJ8Z5KUSFJ","DP_1")</f>
        <v>0</v>
      </c>
      <c r="E9" s="18">
        <f>[1]!BexGetCellData("00O2TQ2O5Z7DPSFCWMDG4HMPK","00O2TQ2O5Z7DPSFHJ8Z5KUSFJ","DP_1")</f>
        <v>0</v>
      </c>
      <c r="F9" s="18">
        <f>[1]!BexGetCellData("00O2TQ2O5Z7DPSFCWMDG4HT14","00O2TQ2O5Z7DPSFHJ8Z5KUSFJ","DP_1")</f>
        <v>0</v>
      </c>
      <c r="G9" s="18">
        <f>[1]!BexGetCellData("00O2TQ2O5Z7DPSFCWMDG4HZCO","00O2TQ2O5Z7DPSFHJ8Z5KUSFJ","DP_1")</f>
        <v>0</v>
      </c>
    </row>
    <row r="10" spans="1:7" x14ac:dyDescent="0.2">
      <c r="A10" s="21" t="str">
        <f>[1]!BexGetCellData("","00O2TQ2O5Z7DPSFHJ8Z5KUYR3","DP_1")</f>
        <v>e1) Nombre del Programa o Ley 1</v>
      </c>
      <c r="B10" s="18">
        <f>[1]!BexGetCellData("00O2TQ2O5Z7DPSFCWMDG4H3QW","00O2TQ2O5Z7DPSFHJ8Z5KUYR3","DP_1")</f>
        <v>0</v>
      </c>
      <c r="C10" s="18">
        <f>[1]!BexGetCellData("00O2TQ2O5Z7DPSFCWMDG4HA2G","00O2TQ2O5Z7DPSFHJ8Z5KUYR3","DP_1")</f>
        <v>0</v>
      </c>
      <c r="D10" s="18">
        <f>[1]!BexGetCellData("00O2TQ2O5Z7DPSFCWMDG4HGE0","00O2TQ2O5Z7DPSFHJ8Z5KUYR3","DP_1")</f>
        <v>0</v>
      </c>
      <c r="E10" s="18">
        <f>[1]!BexGetCellData("00O2TQ2O5Z7DPSFCWMDG4HMPK","00O2TQ2O5Z7DPSFHJ8Z5KUYR3","DP_1")</f>
        <v>0</v>
      </c>
      <c r="F10" s="18">
        <f>[1]!BexGetCellData("00O2TQ2O5Z7DPSFCWMDG4HT14","00O2TQ2O5Z7DPSFHJ8Z5KUYR3","DP_1")</f>
        <v>0</v>
      </c>
      <c r="G10" s="18">
        <f>[1]!BexGetCellData("00O2TQ2O5Z7DPSFCWMDG4HZCO","00O2TQ2O5Z7DPSFHJ8Z5KUYR3","DP_1")</f>
        <v>0</v>
      </c>
    </row>
    <row r="11" spans="1:7" x14ac:dyDescent="0.2">
      <c r="A11" s="21" t="str">
        <f>[1]!BexGetCellData("","00O2TQ2O5Z7DPSFHJ8Z5KV52N","DP_1")</f>
        <v>e2) Nombre del Programa o Ley 2</v>
      </c>
      <c r="B11" s="18">
        <f>[1]!BexGetCellData("00O2TQ2O5Z7DPSFCWMDG4H3QW","00O2TQ2O5Z7DPSFHJ8Z5KV52N","DP_1")</f>
        <v>0</v>
      </c>
      <c r="C11" s="18">
        <f>[1]!BexGetCellData("00O2TQ2O5Z7DPSFCWMDG4HA2G","00O2TQ2O5Z7DPSFHJ8Z5KV52N","DP_1")</f>
        <v>0</v>
      </c>
      <c r="D11" s="18">
        <f>[1]!BexGetCellData("00O2TQ2O5Z7DPSFCWMDG4HGE0","00O2TQ2O5Z7DPSFHJ8Z5KV52N","DP_1")</f>
        <v>0</v>
      </c>
      <c r="E11" s="18">
        <f>[1]!BexGetCellData("00O2TQ2O5Z7DPSFCWMDG4HMPK","00O2TQ2O5Z7DPSFHJ8Z5KV52N","DP_1")</f>
        <v>0</v>
      </c>
      <c r="F11" s="18">
        <f>[1]!BexGetCellData("00O2TQ2O5Z7DPSFCWMDG4HT14","00O2TQ2O5Z7DPSFHJ8Z5KV52N","DP_1")</f>
        <v>0</v>
      </c>
      <c r="G11" s="18">
        <f>[1]!BexGetCellData("00O2TQ2O5Z7DPSFCWMDG4HZCO","00O2TQ2O5Z7DPSFHJ8Z5KV52N","DP_1")</f>
        <v>0</v>
      </c>
    </row>
    <row r="12" spans="1:7" x14ac:dyDescent="0.2">
      <c r="A12" s="20" t="str">
        <f>[1]!BexGetCellData("","00O2TQ2O5Z7DTT007YNSBEE5R","DP_1")</f>
        <v>F. Sentencias laborales definitivas</v>
      </c>
      <c r="B12" s="18">
        <f>[1]!BexGetCellData("00O2TQ2O5Z7DPSFCWMDG4H3QW","00O2TQ2O5Z7DTT007YNSBEE5R","DP_1")</f>
        <v>0</v>
      </c>
      <c r="C12" s="18">
        <f>[1]!BexGetCellData("00O2TQ2O5Z7DPSFCWMDG4HA2G","00O2TQ2O5Z7DTT007YNSBEE5R","DP_1")</f>
        <v>0</v>
      </c>
      <c r="D12" s="18">
        <f>[1]!BexGetCellData("00O2TQ2O5Z7DPSFCWMDG4HGE0","00O2TQ2O5Z7DTT007YNSBEE5R","DP_1")</f>
        <v>0</v>
      </c>
      <c r="E12" s="18">
        <f>[1]!BexGetCellData("00O2TQ2O5Z7DPSFCWMDG4HMPK","00O2TQ2O5Z7DTT007YNSBEE5R","DP_1")</f>
        <v>0</v>
      </c>
      <c r="F12" s="18">
        <f>[1]!BexGetCellData("00O2TQ2O5Z7DPSFCWMDG4HT14","00O2TQ2O5Z7DTT007YNSBEE5R","DP_1")</f>
        <v>0</v>
      </c>
      <c r="G12" s="18">
        <f>[1]!BexGetCellData("00O2TQ2O5Z7DPSFCWMDG4HZCO","00O2TQ2O5Z7DTT007YNSBEE5R","DP_1")</f>
        <v>0</v>
      </c>
    </row>
    <row r="13" spans="1:7" x14ac:dyDescent="0.2">
      <c r="A13" s="19" t="str">
        <f>[1]!BexGetCellData("","00O2TQ2O5Z7DPSFDOG3JEH5SU","DP_1")</f>
        <v>II. Gasto Etiquetado (II=A+B+C+D+E+F)</v>
      </c>
      <c r="B13" s="22">
        <f>[1]!BexGetCellData("00O2TQ2O5Z7DPSFCWMDG4H3QW","00O2TQ2O5Z7DPSFDOG3JEH5SU","DP_1")</f>
        <v>0</v>
      </c>
      <c r="C13" s="22">
        <f>[1]!BexGetCellData("00O2TQ2O5Z7DPSFCWMDG4HA2G","00O2TQ2O5Z7DPSFDOG3JEH5SU","DP_1")</f>
        <v>0</v>
      </c>
      <c r="D13" s="22">
        <f>[1]!BexGetCellData("00O2TQ2O5Z7DPSFCWMDG4HGE0","00O2TQ2O5Z7DPSFDOG3JEH5SU","DP_1")</f>
        <v>0</v>
      </c>
      <c r="E13" s="22">
        <f>[1]!BexGetCellData("00O2TQ2O5Z7DPSFCWMDG4HMPK","00O2TQ2O5Z7DPSFDOG3JEH5SU","DP_1")</f>
        <v>0</v>
      </c>
      <c r="F13" s="22">
        <f>[1]!BexGetCellData("00O2TQ2O5Z7DPSFCWMDG4HT14","00O2TQ2O5Z7DPSFDOG3JEH5SU","DP_1")</f>
        <v>0</v>
      </c>
      <c r="G13" s="22">
        <f>[1]!BexGetCellData("00O2TQ2O5Z7DPSFCWMDG4HZCO","00O2TQ2O5Z7DPSFDOG3JEH5SU","DP_1")</f>
        <v>0</v>
      </c>
    </row>
    <row r="14" spans="1:7" x14ac:dyDescent="0.2">
      <c r="A14" s="20" t="str">
        <f>[1]!BexGetCellData("","00O2TQ2O5Z7DTT00FOBCFJN0L","DP_1")</f>
        <v>A. Personal Administrativo y de Servicio Público.</v>
      </c>
      <c r="B14" s="18">
        <f>[1]!BexGetCellData("00O2TQ2O5Z7DPSFCWMDG4H3QW","00O2TQ2O5Z7DTT00FOBCFJN0L","DP_1")</f>
        <v>0</v>
      </c>
      <c r="C14" s="18">
        <f>[1]!BexGetCellData("00O2TQ2O5Z7DPSFCWMDG4HA2G","00O2TQ2O5Z7DTT00FOBCFJN0L","DP_1")</f>
        <v>0</v>
      </c>
      <c r="D14" s="18">
        <f>[1]!BexGetCellData("00O2TQ2O5Z7DPSFCWMDG4HGE0","00O2TQ2O5Z7DTT00FOBCFJN0L","DP_1")</f>
        <v>0</v>
      </c>
      <c r="E14" s="18">
        <f>[1]!BexGetCellData("00O2TQ2O5Z7DPSFCWMDG4HMPK","00O2TQ2O5Z7DTT00FOBCFJN0L","DP_1")</f>
        <v>0</v>
      </c>
      <c r="F14" s="18">
        <f>[1]!BexGetCellData("00O2TQ2O5Z7DPSFCWMDG4HT14","00O2TQ2O5Z7DTT00FOBCFJN0L","DP_1")</f>
        <v>0</v>
      </c>
      <c r="G14" s="18">
        <f>[1]!BexGetCellData("00O2TQ2O5Z7DPSFCWMDG4HZCO","00O2TQ2O5Z7DTT00FOBCFJN0L","DP_1")</f>
        <v>0</v>
      </c>
    </row>
    <row r="15" spans="1:7" x14ac:dyDescent="0.2">
      <c r="A15" s="20" t="str">
        <f>[1]!BexGetCellData("","00O2TQ2O5Z7DTT00T1J4BBL2R","DP_1")</f>
        <v>B. Magisterio.</v>
      </c>
      <c r="B15" s="22">
        <f>[1]!BexGetCellData("00O2TQ2O5Z7DPSFCWMDG4H3QW","00O2TQ2O5Z7DTT00T1J4BBL2R","DP_1")</f>
        <v>0</v>
      </c>
      <c r="C15" s="22">
        <f>[1]!BexGetCellData("00O2TQ2O5Z7DPSFCWMDG4HA2G","00O2TQ2O5Z7DTT00T1J4BBL2R","DP_1")</f>
        <v>0</v>
      </c>
      <c r="D15" s="22">
        <f>[1]!BexGetCellData("00O2TQ2O5Z7DPSFCWMDG4HGE0","00O2TQ2O5Z7DTT00T1J4BBL2R","DP_1")</f>
        <v>0</v>
      </c>
      <c r="E15" s="22">
        <f>[1]!BexGetCellData("00O2TQ2O5Z7DPSFCWMDG4HMPK","00O2TQ2O5Z7DTT00T1J4BBL2R","DP_1")</f>
        <v>0</v>
      </c>
      <c r="F15" s="22">
        <f>[1]!BexGetCellData("00O2TQ2O5Z7DPSFCWMDG4HT14","00O2TQ2O5Z7DTT00T1J4BBL2R","DP_1")</f>
        <v>0</v>
      </c>
      <c r="G15" s="22">
        <f>[1]!BexGetCellData("00O2TQ2O5Z7DPSFCWMDG4HZCO","00O2TQ2O5Z7DTT00T1J4BBL2R","DP_1")</f>
        <v>0</v>
      </c>
    </row>
    <row r="16" spans="1:7" x14ac:dyDescent="0.2">
      <c r="A16" s="20" t="str">
        <f>[1]!BexGetCellData("","00O2TQ2O5Z7DTT00T1J4BBER7","DP_1")</f>
        <v>C. Servicios de Salud (C=c1+c2).</v>
      </c>
      <c r="B16" s="18">
        <f>[1]!BexGetCellData("00O2TQ2O5Z7DPSFCWMDG4H3QW","00O2TQ2O5Z7DTT00T1J4BBER7","DP_1")</f>
        <v>0</v>
      </c>
      <c r="C16" s="18">
        <f>[1]!BexGetCellData("00O2TQ2O5Z7DPSFCWMDG4HA2G","00O2TQ2O5Z7DTT00T1J4BBER7","DP_1")</f>
        <v>0</v>
      </c>
      <c r="D16" s="18">
        <f>[1]!BexGetCellData("00O2TQ2O5Z7DPSFCWMDG4HGE0","00O2TQ2O5Z7DTT00T1J4BBER7","DP_1")</f>
        <v>0</v>
      </c>
      <c r="E16" s="18">
        <f>[1]!BexGetCellData("00O2TQ2O5Z7DPSFCWMDG4HMPK","00O2TQ2O5Z7DTT00T1J4BBER7","DP_1")</f>
        <v>0</v>
      </c>
      <c r="F16" s="18">
        <f>[1]!BexGetCellData("00O2TQ2O5Z7DPSFCWMDG4HT14","00O2TQ2O5Z7DTT00T1J4BBER7","DP_1")</f>
        <v>0</v>
      </c>
      <c r="G16" s="18">
        <f>[1]!BexGetCellData("00O2TQ2O5Z7DPSFCWMDG4HZCO","00O2TQ2O5Z7DTT00T1J4BBER7","DP_1")</f>
        <v>0</v>
      </c>
    </row>
    <row r="17" spans="1:7" x14ac:dyDescent="0.2">
      <c r="A17" s="21" t="str">
        <f>[1]!BexGetCellData("","00O2TQ2O5Z7DTT00T1J4BBREB","DP_1")</f>
        <v>c1) Personal Administrativo.</v>
      </c>
      <c r="B17" s="18">
        <f>[1]!BexGetCellData("00O2TQ2O5Z7DPSFCWMDG4H3QW","00O2TQ2O5Z7DTT00T1J4BBREB","DP_1")</f>
        <v>0</v>
      </c>
      <c r="C17" s="18">
        <f>[1]!BexGetCellData("00O2TQ2O5Z7DPSFCWMDG4HA2G","00O2TQ2O5Z7DTT00T1J4BBREB","DP_1")</f>
        <v>0</v>
      </c>
      <c r="D17" s="18">
        <f>[1]!BexGetCellData("00O2TQ2O5Z7DPSFCWMDG4HGE0","00O2TQ2O5Z7DTT00T1J4BBREB","DP_1")</f>
        <v>0</v>
      </c>
      <c r="E17" s="18">
        <f>[1]!BexGetCellData("00O2TQ2O5Z7DPSFCWMDG4HMPK","00O2TQ2O5Z7DTT00T1J4BBREB","DP_1")</f>
        <v>0</v>
      </c>
      <c r="F17" s="18">
        <f>[1]!BexGetCellData("00O2TQ2O5Z7DPSFCWMDG4HT14","00O2TQ2O5Z7DTT00T1J4BBREB","DP_1")</f>
        <v>0</v>
      </c>
      <c r="G17" s="18">
        <f>[1]!BexGetCellData("00O2TQ2O5Z7DPSFCWMDG4HZCO","00O2TQ2O5Z7DTT00T1J4BBREB","DP_1")</f>
        <v>0</v>
      </c>
    </row>
    <row r="18" spans="1:7" x14ac:dyDescent="0.2">
      <c r="A18" s="21" t="str">
        <f>[1]!BexGetCellData("","00O2TQ2O5Z7DTT00T1J4BBXPV","DP_1")</f>
        <v>c2) Personal Médico, Paramédico y afín.</v>
      </c>
      <c r="B18" s="18">
        <f>[1]!BexGetCellData("00O2TQ2O5Z7DPSFCWMDG4H3QW","00O2TQ2O5Z7DTT00T1J4BBXPV","DP_1")</f>
        <v>0</v>
      </c>
      <c r="C18" s="18">
        <f>[1]!BexGetCellData("00O2TQ2O5Z7DPSFCWMDG4HA2G","00O2TQ2O5Z7DTT00T1J4BBXPV","DP_1")</f>
        <v>0</v>
      </c>
      <c r="D18" s="18">
        <f>[1]!BexGetCellData("00O2TQ2O5Z7DPSFCWMDG4HGE0","00O2TQ2O5Z7DTT00T1J4BBXPV","DP_1")</f>
        <v>0</v>
      </c>
      <c r="E18" s="18">
        <f>[1]!BexGetCellData("00O2TQ2O5Z7DPSFCWMDG4HMPK","00O2TQ2O5Z7DTT00T1J4BBXPV","DP_1")</f>
        <v>0</v>
      </c>
      <c r="F18" s="18">
        <f>[1]!BexGetCellData("00O2TQ2O5Z7DPSFCWMDG4HT14","00O2TQ2O5Z7DTT00T1J4BBXPV","DP_1")</f>
        <v>0</v>
      </c>
      <c r="G18" s="18">
        <f>[1]!BexGetCellData("00O2TQ2O5Z7DPSFCWMDG4HZCO","00O2TQ2O5Z7DTT00T1J4BBXPV","DP_1")</f>
        <v>0</v>
      </c>
    </row>
    <row r="19" spans="1:7" x14ac:dyDescent="0.2">
      <c r="A19" s="20" t="str">
        <f>[1]!BexGetCellData("","00O2TQ2O5Z7DTT01BJKIYVFL9","DP_1")</f>
        <v>D. Seguridad Pública.</v>
      </c>
      <c r="B19" s="18">
        <f>[1]!BexGetCellData("00O2TQ2O5Z7DPSFCWMDG4H3QW","00O2TQ2O5Z7DTT01BJKIYVFL9","DP_1")</f>
        <v>0</v>
      </c>
      <c r="C19" s="18">
        <f>[1]!BexGetCellData("00O2TQ2O5Z7DPSFCWMDG4HA2G","00O2TQ2O5Z7DTT01BJKIYVFL9","DP_1")</f>
        <v>0</v>
      </c>
      <c r="D19" s="18">
        <f>[1]!BexGetCellData("00O2TQ2O5Z7DPSFCWMDG4HGE0","00O2TQ2O5Z7DTT01BJKIYVFL9","DP_1")</f>
        <v>0</v>
      </c>
      <c r="E19" s="18">
        <f>[1]!BexGetCellData("00O2TQ2O5Z7DPSFCWMDG4HMPK","00O2TQ2O5Z7DTT01BJKIYVFL9","DP_1")</f>
        <v>0</v>
      </c>
      <c r="F19" s="18">
        <f>[1]!BexGetCellData("00O2TQ2O5Z7DPSFCWMDG4HT14","00O2TQ2O5Z7DTT01BJKIYVFL9","DP_1")</f>
        <v>0</v>
      </c>
      <c r="G19" s="18">
        <f>[1]!BexGetCellData("00O2TQ2O5Z7DPSFCWMDG4HZCO","00O2TQ2O5Z7DTT01BJKIYVFL9","DP_1")</f>
        <v>0</v>
      </c>
    </row>
    <row r="20" spans="1:7" x14ac:dyDescent="0.2">
      <c r="A20" s="20" t="str">
        <f>[1]!BexGetCellData("","00O2TQ2O5Z7DPSFDUBTEGG7FT","DP_1")</f>
        <v>E. Gastos asoc. nuevas leyes federales o reform. (E = e1+e2)</v>
      </c>
      <c r="B20" s="18">
        <f>[1]!BexGetCellData("00O2TQ2O5Z7DPSFCWMDG4H3QW","00O2TQ2O5Z7DPSFDUBTEGG7FT","DP_1")</f>
        <v>0</v>
      </c>
      <c r="C20" s="18">
        <f>[1]!BexGetCellData("00O2TQ2O5Z7DPSFCWMDG4HA2G","00O2TQ2O5Z7DPSFDUBTEGG7FT","DP_1")</f>
        <v>0</v>
      </c>
      <c r="D20" s="18">
        <f>[1]!BexGetCellData("00O2TQ2O5Z7DPSFCWMDG4HGE0","00O2TQ2O5Z7DPSFDUBTEGG7FT","DP_1")</f>
        <v>0</v>
      </c>
      <c r="E20" s="18">
        <f>[1]!BexGetCellData("00O2TQ2O5Z7DPSFCWMDG4HMPK","00O2TQ2O5Z7DPSFDUBTEGG7FT","DP_1")</f>
        <v>0</v>
      </c>
      <c r="F20" s="18">
        <f>[1]!BexGetCellData("00O2TQ2O5Z7DPSFCWMDG4HT14","00O2TQ2O5Z7DPSFDUBTEGG7FT","DP_1")</f>
        <v>0</v>
      </c>
      <c r="G20" s="18">
        <f>[1]!BexGetCellData("00O2TQ2O5Z7DPSFCWMDG4HZCO","00O2TQ2O5Z7DPSFDUBTEGG7FT","DP_1")</f>
        <v>0</v>
      </c>
    </row>
    <row r="21" spans="1:7" x14ac:dyDescent="0.2">
      <c r="A21" s="21" t="str">
        <f>[1]!BexGetCellData("","00O2TQ2O5Z7DPSFG8TQENM21E","DP_1")</f>
        <v>e1) Nombre del Programa o Ley 1</v>
      </c>
      <c r="B21" s="18">
        <f>[1]!BexGetCellData("00O2TQ2O5Z7DPSFCWMDG4H3QW","00O2TQ2O5Z7DPSFG8TQENM21E","DP_1")</f>
        <v>0</v>
      </c>
      <c r="C21" s="18">
        <f>[1]!BexGetCellData("00O2TQ2O5Z7DPSFCWMDG4HA2G","00O2TQ2O5Z7DPSFG8TQENM21E","DP_1")</f>
        <v>0</v>
      </c>
      <c r="D21" s="18">
        <f>[1]!BexGetCellData("00O2TQ2O5Z7DPSFCWMDG4HGE0","00O2TQ2O5Z7DPSFG8TQENM21E","DP_1")</f>
        <v>0</v>
      </c>
      <c r="E21" s="18">
        <f>[1]!BexGetCellData("00O2TQ2O5Z7DPSFCWMDG4HMPK","00O2TQ2O5Z7DPSFG8TQENM21E","DP_1")</f>
        <v>0</v>
      </c>
      <c r="F21" s="18">
        <f>[1]!BexGetCellData("00O2TQ2O5Z7DPSFCWMDG4HT14","00O2TQ2O5Z7DPSFG8TQENM21E","DP_1")</f>
        <v>0</v>
      </c>
      <c r="G21" s="18">
        <f>[1]!BexGetCellData("00O2TQ2O5Z7DPSFCWMDG4HZCO","00O2TQ2O5Z7DPSFG8TQENM21E","DP_1")</f>
        <v>0</v>
      </c>
    </row>
    <row r="22" spans="1:7" x14ac:dyDescent="0.2">
      <c r="A22" s="21" t="str">
        <f>[1]!BexGetCellData("","00O2TQ2O5Z7DPSFG8TQENM8CY","DP_1")</f>
        <v>e2) Nombre del Programa o Ley 2</v>
      </c>
      <c r="B22" s="18">
        <f>[1]!BexGetCellData("00O2TQ2O5Z7DPSFCWMDG4H3QW","00O2TQ2O5Z7DPSFG8TQENM8CY","DP_1")</f>
        <v>0</v>
      </c>
      <c r="C22" s="18">
        <f>[1]!BexGetCellData("00O2TQ2O5Z7DPSFCWMDG4HA2G","00O2TQ2O5Z7DPSFG8TQENM8CY","DP_1")</f>
        <v>0</v>
      </c>
      <c r="D22" s="18">
        <f>[1]!BexGetCellData("00O2TQ2O5Z7DPSFCWMDG4HGE0","00O2TQ2O5Z7DPSFG8TQENM8CY","DP_1")</f>
        <v>0</v>
      </c>
      <c r="E22" s="18">
        <f>[1]!BexGetCellData("00O2TQ2O5Z7DPSFCWMDG4HMPK","00O2TQ2O5Z7DPSFG8TQENM8CY","DP_1")</f>
        <v>0</v>
      </c>
      <c r="F22" s="18">
        <f>[1]!BexGetCellData("00O2TQ2O5Z7DPSFCWMDG4HT14","00O2TQ2O5Z7DPSFG8TQENM8CY","DP_1")</f>
        <v>0</v>
      </c>
      <c r="G22" s="18">
        <f>[1]!BexGetCellData("00O2TQ2O5Z7DPSFCWMDG4HZCO","00O2TQ2O5Z7DPSFG8TQENM8CY","DP_1")</f>
        <v>0</v>
      </c>
    </row>
    <row r="23" spans="1:7" x14ac:dyDescent="0.2">
      <c r="A23" s="20" t="str">
        <f>[1]!BexGetCellData("","00O2TQ2O5Z7DTT01BJKIYVLWT","DP_1")</f>
        <v>F. Sentencias laborales definitivas.</v>
      </c>
      <c r="B23" s="18">
        <f>[1]!BexGetCellData("00O2TQ2O5Z7DPSFCWMDG4H3QW","00O2TQ2O5Z7DTT01BJKIYVLWT","DP_1")</f>
        <v>0</v>
      </c>
      <c r="C23" s="18">
        <f>[1]!BexGetCellData("00O2TQ2O5Z7DPSFCWMDG4HA2G","00O2TQ2O5Z7DTT01BJKIYVLWT","DP_1")</f>
        <v>0</v>
      </c>
      <c r="D23" s="18">
        <f>[1]!BexGetCellData("00O2TQ2O5Z7DPSFCWMDG4HGE0","00O2TQ2O5Z7DTT01BJKIYVLWT","DP_1")</f>
        <v>0</v>
      </c>
      <c r="E23" s="18">
        <f>[1]!BexGetCellData("00O2TQ2O5Z7DPSFCWMDG4HMPK","00O2TQ2O5Z7DTT01BJKIYVLWT","DP_1")</f>
        <v>0</v>
      </c>
      <c r="F23" s="18">
        <f>[1]!BexGetCellData("00O2TQ2O5Z7DPSFCWMDG4HT14","00O2TQ2O5Z7DTT01BJKIYVLWT","DP_1")</f>
        <v>0</v>
      </c>
      <c r="G23" s="18">
        <f>[1]!BexGetCellData("00O2TQ2O5Z7DPSFCWMDG4HZCO","00O2TQ2O5Z7DTT01BJKIYVLWT","DP_1")</f>
        <v>0</v>
      </c>
    </row>
    <row r="24" spans="1:7" x14ac:dyDescent="0.2">
      <c r="A24" s="19" t="str">
        <f>[1]!BexGetCellData("","00O2TQ2O5Z7DPSFM7Q98ICB76","DP_1")</f>
        <v>III. Total del Gasto en Servicios Personales (III = I + II)</v>
      </c>
      <c r="B24" s="22">
        <f>[1]!BexGetCellData("00O2TQ2O5Z7DPSFCWMDG4H3QW","00O2TQ2O5Z7DPSFM7Q98ICB76","DP_1")</f>
        <v>0</v>
      </c>
      <c r="C24" s="22">
        <f>[1]!BexGetCellData("00O2TQ2O5Z7DPSFCWMDG4HA2G","00O2TQ2O5Z7DPSFM7Q98ICB76","DP_1")</f>
        <v>0</v>
      </c>
      <c r="D24" s="22">
        <f>[1]!BexGetCellData("00O2TQ2O5Z7DPSFCWMDG4HGE0","00O2TQ2O5Z7DPSFM7Q98ICB76","DP_1")</f>
        <v>0</v>
      </c>
      <c r="E24" s="22">
        <f>[1]!BexGetCellData("00O2TQ2O5Z7DPSFCWMDG4HMPK","00O2TQ2O5Z7DPSFM7Q98ICB76","DP_1")</f>
        <v>0</v>
      </c>
      <c r="F24" s="22">
        <f>[1]!BexGetCellData("00O2TQ2O5Z7DPSFCWMDG4HT14","00O2TQ2O5Z7DPSFM7Q98ICB76","DP_1")</f>
        <v>0</v>
      </c>
      <c r="G24" s="22">
        <f>[1]!BexGetCellData("00O2TQ2O5Z7DPSFCWMDG4HZCO","00O2TQ2O5Z7DPSFM7Q98ICB76","DP_1")</f>
        <v>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A851655-8F6D-4DB9-AD8D-549D22061528}">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6d. CIFRAS RH</vt:lpstr>
      <vt:lpstr>Servicios de Salud</vt:lpstr>
      <vt:lpstr>fuente1</vt:lpstr>
      <vt:lpstr>'6d. CIFRAS RH'!Área_de_impresión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Suelem Janeth González Rodríguez</cp:lastModifiedBy>
  <cp:lastPrinted>2024-07-25T23:33:53Z</cp:lastPrinted>
  <dcterms:created xsi:type="dcterms:W3CDTF">2017-07-25T20:59:38Z</dcterms:created>
  <dcterms:modified xsi:type="dcterms:W3CDTF">2024-07-26T20:23:11Z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F6d.xlsx</vt:lpwstr>
  </property>
</Properties>
</file>