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0" yWindow="0" windowWidth="26475" windowHeight="936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6" l="1"/>
  <c r="H62" i="6" s="1"/>
  <c r="H84" i="6" s="1"/>
  <c r="G82" i="6"/>
  <c r="G50" i="6"/>
  <c r="G62" i="6" s="1"/>
  <c r="G84" i="6" s="1"/>
  <c r="N11" i="6"/>
  <c r="O11" i="6" s="1"/>
  <c r="N10" i="6"/>
  <c r="O10" i="6" s="1"/>
  <c r="N12" i="6"/>
  <c r="O12" i="6" s="1"/>
  <c r="U7" i="6"/>
  <c r="U8" i="6"/>
  <c r="U9" i="6"/>
  <c r="U10" i="6"/>
  <c r="U11" i="6"/>
  <c r="U15" i="6"/>
  <c r="U14" i="6"/>
  <c r="N15" i="6"/>
  <c r="N14" i="6"/>
  <c r="N9" i="6"/>
  <c r="O9" i="6"/>
  <c r="N8" i="6"/>
  <c r="L20" i="6" s="1"/>
  <c r="L21" i="6" s="1"/>
  <c r="L24" i="6" s="1"/>
  <c r="N7" i="6"/>
  <c r="O7" i="6" s="1"/>
  <c r="P7" i="6" s="1"/>
  <c r="N17" i="6" s="1"/>
  <c r="N18" i="6" s="1"/>
  <c r="N23" i="6" s="1"/>
  <c r="S19" i="6"/>
  <c r="S18" i="6"/>
  <c r="S17" i="6"/>
  <c r="S16" i="6"/>
  <c r="S15" i="6"/>
  <c r="S14" i="6"/>
  <c r="S13" i="6"/>
  <c r="S12" i="6"/>
  <c r="S11" i="6"/>
  <c r="S10" i="6"/>
  <c r="S9" i="6"/>
  <c r="S8" i="6"/>
  <c r="L17" i="6" l="1"/>
  <c r="L18" i="6" s="1"/>
  <c r="L23" i="6" s="1"/>
  <c r="P10" i="6"/>
  <c r="O8" i="6"/>
  <c r="P8" i="6" s="1"/>
  <c r="L26" i="6" l="1"/>
  <c r="L27" i="6"/>
</calcChain>
</file>

<file path=xl/sharedStrings.xml><?xml version="1.0" encoding="utf-8"?>
<sst xmlns="http://schemas.openxmlformats.org/spreadsheetml/2006/main" count="458" uniqueCount="276">
  <si>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</si>
  <si>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</si>
  <si>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</si>
  <si>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</si>
  <si>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</si>
  <si>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</si>
  <si>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</si>
  <si>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</si>
  <si>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</si>
  <si>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</si>
  <si>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</si>
  <si>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</si>
  <si>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</si>
  <si>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</si>
  <si>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</si>
  <si>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</si>
  <si>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</si>
  <si>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</si>
  <si>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</si>
  <si>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</si>
  <si>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</si>
  <si>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</si>
  <si>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</si>
  <si>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</si>
  <si>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</si>
  <si>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</si>
  <si>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</si>
  <si>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</si>
  <si>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</si>
  <si>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</si>
  <si>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</si>
  <si>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</si>
  <si>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</si>
  <si>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</si>
  <si>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</si>
  <si>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</si>
  <si>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</si>
  <si>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</si>
  <si>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</si>
  <si>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</si>
  <si>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</si>
  <si>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</si>
  <si>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</si>
  <si>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</si>
  <si>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</si>
  <si>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</si>
  <si>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</si>
  <si>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</si>
  <si>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</si>
  <si>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</si>
  <si>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</si>
  <si>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</si>
  <si>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</si>
  <si>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</si>
  <si>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</si>
  <si>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</si>
  <si>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</si>
  <si>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</si>
  <si>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</si>
  <si>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</si>
  <si>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</si>
  <si>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</si>
  <si>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</si>
  <si>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</si>
  <si>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</si>
  <si>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</si>
  <si>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</si>
  <si>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</si>
  <si>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</si>
  <si>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</si>
  <si>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</si>
  <si>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</si>
  <si>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</si>
  <si>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</si>
  <si>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</si>
  <si>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</si>
  <si>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</si>
  <si>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</si>
  <si>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</si>
  <si>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</si>
  <si>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</si>
  <si>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</si>
  <si>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</si>
  <si>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</si>
  <si>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</si>
  <si>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</si>
  <si>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</si>
  <si>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</si>
  <si>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</si>
  <si>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</si>
  <si>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</si>
  <si>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</si>
  <si>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</si>
  <si>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</si>
  <si>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</si>
  <si>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</si>
  <si>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</si>
  <si>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</si>
  <si>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</si>
  <si>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</si>
  <si>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</si>
  <si>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</si>
  <si>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</si>
  <si>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</si>
  <si>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</si>
  <si>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</si>
  <si>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</si>
  <si>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</si>
  <si>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</si>
  <si>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</si>
  <si>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</si>
  <si>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</si>
  <si>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</si>
  <si>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</si>
  <si>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</si>
  <si>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</si>
  <si>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</si>
  <si>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</si>
  <si>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</si>
  <si>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</si>
  <si>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</si>
  <si>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</si>
  <si>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</si>
  <si>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</si>
  <si>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</si>
  <si>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</si>
  <si>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</si>
  <si>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</si>
  <si>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</si>
  <si>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</si>
  <si>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</si>
  <si>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</si>
  <si>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</si>
  <si>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</si>
  <si>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</si>
  <si>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</si>
  <si>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</si>
  <si>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</si>
  <si>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</si>
  <si>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</si>
  <si>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</si>
  <si>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</si>
  <si>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</si>
  <si>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</si>
  <si>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</si>
  <si>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</si>
  <si>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</si>
  <si>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</si>
  <si>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</si>
  <si>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</si>
  <si>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</si>
  <si>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</si>
  <si>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</si>
  <si>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</si>
  <si>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</si>
  <si>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</si>
  <si>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</si>
  <si>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</si>
  <si>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</si>
  <si>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</si>
  <si>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</si>
  <si>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</si>
  <si>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</si>
  <si>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</si>
  <si>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</si>
  <si>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</si>
  <si>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</si>
  <si>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</si>
  <si>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</si>
  <si>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</si>
  <si>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</si>
  <si>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</si>
  <si>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</si>
  <si>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</si>
  <si>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</si>
  <si>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</si>
  <si>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</si>
  <si>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</si>
  <si>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</si>
  <si>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</si>
  <si>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</si>
  <si>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</si>
  <si>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</si>
  <si>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</si>
  <si>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</si>
  <si>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</si>
  <si>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</si>
  <si>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</si>
  <si>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</si>
  <si>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</si>
  <si>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</si>
  <si>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</si>
  <si>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</si>
  <si>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</si>
  <si>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</si>
  <si>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</si>
  <si>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</si>
  <si>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</si>
  <si>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</si>
  <si>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</si>
  <si>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</si>
  <si>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</si>
  <si>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</si>
  <si>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</si>
  <si>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</si>
  <si>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</si>
  <si>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</si>
  <si>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</si>
  <si>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</si>
  <si>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</si>
  <si>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</si>
  <si>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</si>
  <si>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</si>
  <si>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</si>
  <si>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</si>
  <si>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</si>
  <si>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</si>
  <si>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</si>
  <si>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</si>
  <si>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</si>
  <si>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</si>
  <si>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</si>
  <si>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</si>
  <si>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</si>
  <si>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</si>
  <si>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</si>
  <si>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</si>
  <si>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</si>
  <si>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</si>
  <si>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</si>
  <si>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</si>
  <si>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</si>
  <si>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</si>
  <si>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</si>
  <si>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</si>
  <si>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</si>
  <si>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</si>
  <si>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</si>
  <si>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</si>
  <si>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</si>
  <si>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</si>
  <si>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</si>
  <si>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</si>
  <si>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</si>
  <si>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</si>
  <si>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</si>
  <si>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</si>
  <si>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</si>
  <si>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</si>
  <si>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</si>
  <si>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</si>
  <si>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</si>
  <si>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</si>
  <si>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</si>
  <si>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</si>
  <si>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</si>
  <si>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</si>
  <si>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</si>
  <si>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</si>
  <si>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</si>
  <si>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</si>
  <si>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</si>
  <si>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</si>
  <si>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Cuenta de mayor</t>
  </si>
  <si>
    <t>009.2024</t>
  </si>
  <si>
    <t>12/05/2022 10:26:27</t>
  </si>
  <si>
    <t>012.2023</t>
  </si>
  <si>
    <t>23/10/2024</t>
  </si>
  <si>
    <t>GRPSJGONZALE</t>
  </si>
  <si>
    <t>10:26:27</t>
  </si>
  <si>
    <t>07/05/2020 10:37:04</t>
  </si>
  <si>
    <t>23/10/2024 11:27:24</t>
  </si>
  <si>
    <t>12/05/2022</t>
  </si>
  <si>
    <t>Al 30 de Septiembre del 2024 y al 31 de Diciembre del 2023</t>
  </si>
  <si>
    <t>Septiembre 2024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</si>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</sst>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5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40">
    <xf numFmtId="0" fontId="0" fillId="2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1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30" fillId="16" borderId="0" applyNumberFormat="0" applyBorder="0" applyAlignment="0" applyProtection="0"/>
    <xf numFmtId="0" fontId="28" fillId="26" borderId="1" applyNumberFormat="0" applyAlignment="0" applyProtection="0"/>
    <xf numFmtId="0" fontId="14" fillId="27" borderId="2" applyNumberFormat="0" applyAlignment="0" applyProtection="0"/>
    <xf numFmtId="0" fontId="15" fillId="28" borderId="3" applyNumberFormat="0" applyAlignment="0" applyProtection="0"/>
    <xf numFmtId="0" fontId="21" fillId="0" borderId="4" applyNumberFormat="0" applyFill="0" applyAlignment="0" applyProtection="0"/>
    <xf numFmtId="0" fontId="15" fillId="20" borderId="3" applyNumberFormat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8" borderId="0" applyNumberFormat="0" applyBorder="0" applyAlignment="0" applyProtection="0"/>
    <xf numFmtId="0" fontId="11" fillId="13" borderId="0" applyNumberFormat="0" applyBorder="0" applyAlignment="0" applyProtection="0"/>
    <xf numFmtId="0" fontId="11" fillId="35" borderId="0" applyNumberFormat="0" applyBorder="0" applyAlignment="0" applyProtection="0"/>
    <xf numFmtId="0" fontId="20" fillId="24" borderId="2" applyNumberFormat="0" applyAlignment="0" applyProtection="0"/>
    <xf numFmtId="0" fontId="43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23" borderId="0" applyNumberFormat="0" applyBorder="0" applyAlignment="0" applyProtection="0"/>
    <xf numFmtId="0" fontId="20" fillId="24" borderId="1" applyNumberFormat="0" applyAlignment="0" applyProtection="0"/>
    <xf numFmtId="0" fontId="29" fillId="0" borderId="8" applyNumberFormat="0" applyFill="0" applyAlignment="0" applyProtection="0"/>
    <xf numFmtId="0" fontId="22" fillId="24" borderId="0" applyNumberFormat="0" applyBorder="0" applyAlignment="0" applyProtection="0"/>
    <xf numFmtId="0" fontId="31" fillId="24" borderId="0" applyNumberFormat="0" applyBorder="0" applyAlignment="0" applyProtection="0"/>
    <xf numFmtId="0" fontId="41" fillId="0" borderId="0"/>
    <xf numFmtId="0" fontId="41" fillId="0" borderId="0"/>
    <xf numFmtId="0" fontId="7" fillId="0" borderId="0"/>
    <xf numFmtId="0" fontId="1" fillId="23" borderId="2" applyNumberFormat="0" applyFont="0" applyAlignment="0" applyProtection="0"/>
    <xf numFmtId="0" fontId="7" fillId="23" borderId="9" applyNumberFormat="0" applyFont="0" applyAlignment="0" applyProtection="0"/>
    <xf numFmtId="0" fontId="23" fillId="26" borderId="10" applyNumberFormat="0" applyAlignment="0" applyProtection="0"/>
    <xf numFmtId="0" fontId="23" fillId="27" borderId="10" applyNumberFormat="0" applyAlignment="0" applyProtection="0"/>
    <xf numFmtId="4" fontId="3" fillId="37" borderId="2" applyNumberFormat="0" applyProtection="0">
      <alignment vertical="center"/>
    </xf>
    <xf numFmtId="4" fontId="32" fillId="37" borderId="11" applyNumberFormat="0" applyProtection="0">
      <alignment vertical="center"/>
    </xf>
    <xf numFmtId="4" fontId="26" fillId="38" borderId="2" applyNumberFormat="0" applyProtection="0">
      <alignment vertical="center"/>
    </xf>
    <xf numFmtId="4" fontId="33" fillId="37" borderId="11" applyNumberFormat="0" applyProtection="0">
      <alignment vertical="center"/>
    </xf>
    <xf numFmtId="4" fontId="3" fillId="38" borderId="2" applyNumberFormat="0" applyProtection="0">
      <alignment horizontal="left" vertical="center" indent="1"/>
    </xf>
    <xf numFmtId="4" fontId="32" fillId="37" borderId="11" applyNumberFormat="0" applyProtection="0">
      <alignment horizontal="left" vertical="center" indent="1"/>
    </xf>
    <xf numFmtId="0" fontId="8" fillId="37" borderId="11" applyNumberFormat="0" applyProtection="0">
      <alignment horizontal="left" vertical="top" indent="1"/>
    </xf>
    <xf numFmtId="0" fontId="32" fillId="37" borderId="11" applyNumberFormat="0" applyProtection="0">
      <alignment horizontal="left" vertical="top" indent="1"/>
    </xf>
    <xf numFmtId="4" fontId="3" fillId="39" borderId="2" applyNumberFormat="0" applyProtection="0">
      <alignment horizontal="left" vertical="center" indent="1"/>
    </xf>
    <xf numFmtId="4" fontId="32" fillId="3" borderId="0" applyNumberFormat="0" applyProtection="0">
      <alignment horizontal="left" vertical="center" indent="1"/>
    </xf>
    <xf numFmtId="4" fontId="3" fillId="40" borderId="2" applyNumberFormat="0" applyProtection="0">
      <alignment horizontal="right" vertical="center"/>
    </xf>
    <xf numFmtId="4" fontId="34" fillId="40" borderId="11" applyNumberFormat="0" applyProtection="0">
      <alignment horizontal="right" vertical="center"/>
    </xf>
    <xf numFmtId="4" fontId="3" fillId="41" borderId="2" applyNumberFormat="0" applyProtection="0">
      <alignment horizontal="right" vertical="center"/>
    </xf>
    <xf numFmtId="4" fontId="34" fillId="42" borderId="11" applyNumberFormat="0" applyProtection="0">
      <alignment horizontal="right" vertical="center"/>
    </xf>
    <xf numFmtId="4" fontId="3" fillId="43" borderId="12" applyNumberFormat="0" applyProtection="0">
      <alignment horizontal="right" vertical="center"/>
    </xf>
    <xf numFmtId="4" fontId="34" fillId="43" borderId="11" applyNumberFormat="0" applyProtection="0">
      <alignment horizontal="right" vertical="center"/>
    </xf>
    <xf numFmtId="4" fontId="3" fillId="10" borderId="2" applyNumberFormat="0" applyProtection="0">
      <alignment horizontal="right" vertical="center"/>
    </xf>
    <xf numFmtId="4" fontId="34" fillId="10" borderId="11" applyNumberFormat="0" applyProtection="0">
      <alignment horizontal="right" vertical="center"/>
    </xf>
    <xf numFmtId="4" fontId="3" fillId="44" borderId="2" applyNumberFormat="0" applyProtection="0">
      <alignment horizontal="right" vertical="center"/>
    </xf>
    <xf numFmtId="4" fontId="34" fillId="44" borderId="11" applyNumberFormat="0" applyProtection="0">
      <alignment horizontal="right" vertical="center"/>
    </xf>
    <xf numFmtId="4" fontId="3" fillId="45" borderId="2" applyNumberFormat="0" applyProtection="0">
      <alignment horizontal="right" vertical="center"/>
    </xf>
    <xf numFmtId="4" fontId="34" fillId="45" borderId="11" applyNumberFormat="0" applyProtection="0">
      <alignment horizontal="right" vertical="center"/>
    </xf>
    <xf numFmtId="4" fontId="3" fillId="7" borderId="2" applyNumberFormat="0" applyProtection="0">
      <alignment horizontal="right" vertical="center"/>
    </xf>
    <xf numFmtId="4" fontId="34" fillId="7" borderId="11" applyNumberFormat="0" applyProtection="0">
      <alignment horizontal="right" vertical="center"/>
    </xf>
    <xf numFmtId="4" fontId="3" fillId="4" borderId="2" applyNumberFormat="0" applyProtection="0">
      <alignment horizontal="right" vertical="center"/>
    </xf>
    <xf numFmtId="4" fontId="34" fillId="4" borderId="11" applyNumberFormat="0" applyProtection="0">
      <alignment horizontal="right" vertical="center"/>
    </xf>
    <xf numFmtId="4" fontId="3" fillId="46" borderId="2" applyNumberFormat="0" applyProtection="0">
      <alignment horizontal="right" vertical="center"/>
    </xf>
    <xf numFmtId="4" fontId="34" fillId="46" borderId="11" applyNumberFormat="0" applyProtection="0">
      <alignment horizontal="right" vertical="center"/>
    </xf>
    <xf numFmtId="4" fontId="3" fillId="47" borderId="12" applyNumberFormat="0" applyProtection="0">
      <alignment horizontal="left" vertical="center" indent="1"/>
    </xf>
    <xf numFmtId="4" fontId="32" fillId="47" borderId="13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35" fillId="8" borderId="0" applyNumberFormat="0" applyProtection="0">
      <alignment horizontal="left" vertical="center" indent="1"/>
    </xf>
    <xf numFmtId="4" fontId="3" fillId="3" borderId="2" applyNumberFormat="0" applyProtection="0">
      <alignment horizontal="right" vertical="center"/>
    </xf>
    <xf numFmtId="4" fontId="34" fillId="3" borderId="11" applyNumberFormat="0" applyProtection="0">
      <alignment horizontal="right" vertical="center"/>
    </xf>
    <xf numFmtId="4" fontId="3" fillId="5" borderId="12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" fillId="3" borderId="12" applyNumberFormat="0" applyProtection="0">
      <alignment horizontal="left" vertical="center" indent="1"/>
    </xf>
    <xf numFmtId="4" fontId="34" fillId="3" borderId="0" applyNumberFormat="0" applyProtection="0">
      <alignment horizontal="left" vertical="center" indent="1"/>
    </xf>
    <xf numFmtId="0" fontId="3" fillId="6" borderId="2" applyNumberFormat="0" applyProtection="0">
      <alignment horizontal="left" vertical="center" indent="1"/>
    </xf>
    <xf numFmtId="0" fontId="7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top" indent="1"/>
    </xf>
    <xf numFmtId="0" fontId="7" fillId="8" borderId="11" applyNumberFormat="0" applyProtection="0">
      <alignment horizontal="left" vertical="top" indent="1"/>
    </xf>
    <xf numFmtId="0" fontId="3" fillId="48" borderId="2" applyNumberFormat="0" applyProtection="0">
      <alignment horizontal="left" vertical="center" indent="1"/>
    </xf>
    <xf numFmtId="0" fontId="7" fillId="3" borderId="11" applyNumberFormat="0" applyProtection="0">
      <alignment horizontal="left" vertical="center" indent="1"/>
    </xf>
    <xf numFmtId="0" fontId="1" fillId="3" borderId="11" applyNumberFormat="0" applyProtection="0">
      <alignment horizontal="left" vertical="top" indent="1"/>
    </xf>
    <xf numFmtId="0" fontId="7" fillId="3" borderId="11" applyNumberFormat="0" applyProtection="0">
      <alignment horizontal="left" vertical="top" indent="1"/>
    </xf>
    <xf numFmtId="0" fontId="3" fillId="49" borderId="2" applyNumberFormat="0" applyProtection="0">
      <alignment horizontal="left" vertical="center" indent="1"/>
    </xf>
    <xf numFmtId="0" fontId="7" fillId="49" borderId="11" applyNumberFormat="0" applyProtection="0">
      <alignment horizontal="left" vertical="center" indent="1"/>
    </xf>
    <xf numFmtId="0" fontId="1" fillId="49" borderId="11" applyNumberFormat="0" applyProtection="0">
      <alignment horizontal="left" vertical="top" indent="1"/>
    </xf>
    <xf numFmtId="0" fontId="7" fillId="49" borderId="11" applyNumberFormat="0" applyProtection="0">
      <alignment horizontal="left" vertical="top" indent="1"/>
    </xf>
    <xf numFmtId="0" fontId="3" fillId="5" borderId="2" applyNumberFormat="0" applyProtection="0">
      <alignment horizontal="left" vertical="center" indent="1"/>
    </xf>
    <xf numFmtId="0" fontId="7" fillId="5" borderId="11" applyNumberFormat="0" applyProtection="0">
      <alignment horizontal="left" vertical="center" indent="1"/>
    </xf>
    <xf numFmtId="0" fontId="1" fillId="5" borderId="11" applyNumberFormat="0" applyProtection="0">
      <alignment horizontal="left" vertical="top" indent="1"/>
    </xf>
    <xf numFmtId="0" fontId="7" fillId="5" borderId="11" applyNumberFormat="0" applyProtection="0">
      <alignment horizontal="left" vertical="top" indent="1"/>
    </xf>
    <xf numFmtId="0" fontId="1" fillId="50" borderId="14" applyNumberFormat="0">
      <protection locked="0"/>
    </xf>
    <xf numFmtId="0" fontId="7" fillId="50" borderId="15" applyNumberFormat="0">
      <protection locked="0"/>
    </xf>
    <xf numFmtId="0" fontId="4" fillId="8" borderId="16" applyBorder="0"/>
    <xf numFmtId="4" fontId="5" fillId="51" borderId="11" applyNumberFormat="0" applyProtection="0">
      <alignment vertical="center"/>
    </xf>
    <xf numFmtId="4" fontId="34" fillId="51" borderId="11" applyNumberFormat="0" applyProtection="0">
      <alignment vertical="center"/>
    </xf>
    <xf numFmtId="4" fontId="26" fillId="52" borderId="15" applyNumberFormat="0" applyProtection="0">
      <alignment vertical="center"/>
    </xf>
    <xf numFmtId="4" fontId="36" fillId="51" borderId="11" applyNumberFormat="0" applyProtection="0">
      <alignment vertical="center"/>
    </xf>
    <xf numFmtId="4" fontId="5" fillId="6" borderId="11" applyNumberFormat="0" applyProtection="0">
      <alignment horizontal="left" vertical="center" indent="1"/>
    </xf>
    <xf numFmtId="4" fontId="34" fillId="51" borderId="11" applyNumberFormat="0" applyProtection="0">
      <alignment horizontal="left" vertical="center" indent="1"/>
    </xf>
    <xf numFmtId="0" fontId="5" fillId="51" borderId="11" applyNumberFormat="0" applyProtection="0">
      <alignment horizontal="left" vertical="top" indent="1"/>
    </xf>
    <xf numFmtId="0" fontId="34" fillId="51" borderId="11" applyNumberFormat="0" applyProtection="0">
      <alignment horizontal="left" vertical="top" indent="1"/>
    </xf>
    <xf numFmtId="4" fontId="3" fillId="0" borderId="2" applyNumberFormat="0" applyProtection="0">
      <alignment horizontal="right" vertical="center"/>
    </xf>
    <xf numFmtId="4" fontId="34" fillId="5" borderId="11" applyNumberFormat="0" applyProtection="0">
      <alignment horizontal="right" vertical="center"/>
    </xf>
    <xf numFmtId="4" fontId="26" fillId="53" borderId="2" applyNumberFormat="0" applyProtection="0">
      <alignment horizontal="right" vertical="center"/>
    </xf>
    <xf numFmtId="4" fontId="36" fillId="5" borderId="11" applyNumberFormat="0" applyProtection="0">
      <alignment horizontal="right" vertical="center"/>
    </xf>
    <xf numFmtId="4" fontId="3" fillId="39" borderId="2" applyNumberFormat="0" applyProtection="0">
      <alignment horizontal="left" vertical="center" indent="1"/>
    </xf>
    <xf numFmtId="4" fontId="34" fillId="3" borderId="11" applyNumberFormat="0" applyProtection="0">
      <alignment horizontal="left" vertical="center" indent="1"/>
    </xf>
    <xf numFmtId="0" fontId="5" fillId="3" borderId="11" applyNumberFormat="0" applyProtection="0">
      <alignment horizontal="left" vertical="top" indent="1"/>
    </xf>
    <xf numFmtId="0" fontId="34" fillId="3" borderId="11" applyNumberFormat="0" applyProtection="0">
      <alignment horizontal="left" vertical="top" indent="1"/>
    </xf>
    <xf numFmtId="4" fontId="9" fillId="54" borderId="12" applyNumberFormat="0" applyProtection="0">
      <alignment horizontal="left" vertical="center" indent="1"/>
    </xf>
    <xf numFmtId="4" fontId="37" fillId="54" borderId="0" applyNumberFormat="0" applyProtection="0">
      <alignment horizontal="left" vertical="center" indent="1"/>
    </xf>
    <xf numFmtId="0" fontId="3" fillId="55" borderId="15"/>
    <xf numFmtId="4" fontId="10" fillId="50" borderId="2" applyNumberFormat="0" applyProtection="0">
      <alignment horizontal="right" vertical="center"/>
    </xf>
    <xf numFmtId="4" fontId="38" fillId="5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6" fillId="0" borderId="19" applyNumberFormat="0" applyFill="0" applyAlignment="0" applyProtection="0"/>
    <xf numFmtId="0" fontId="39" fillId="0" borderId="0" applyNumberFormat="0" applyFill="0" applyBorder="0" applyAlignment="0" applyProtection="0"/>
  </cellStyleXfs>
  <cellXfs count="91">
    <xf numFmtId="0" fontId="0" fillId="2" borderId="0" xfId="0"/>
    <xf numFmtId="0" fontId="1" fillId="2" borderId="0" xfId="0" applyFont="1"/>
    <xf numFmtId="0" fontId="6" fillId="2" borderId="0" xfId="0" applyFont="1"/>
    <xf numFmtId="0" fontId="4" fillId="9" borderId="20" xfId="111" applyFill="1" applyBorder="1"/>
    <xf numFmtId="0" fontId="4" fillId="9" borderId="21" xfId="111" applyFill="1" applyBorder="1"/>
    <xf numFmtId="0" fontId="0" fillId="56" borderId="22" xfId="0" applyFill="1" applyBorder="1"/>
    <xf numFmtId="0" fontId="0" fillId="56" borderId="22" xfId="0" applyFill="1" applyBorder="1" applyAlignment="1">
      <alignment vertical="center"/>
    </xf>
    <xf numFmtId="0" fontId="0" fillId="56" borderId="23" xfId="0" applyFill="1" applyBorder="1"/>
    <xf numFmtId="0" fontId="2" fillId="9" borderId="16" xfId="111" applyFont="1" applyFill="1" applyBorder="1"/>
    <xf numFmtId="0" fontId="0" fillId="53" borderId="24" xfId="0" applyFill="1" applyBorder="1"/>
    <xf numFmtId="0" fontId="0" fillId="53" borderId="20" xfId="0" applyFill="1" applyBorder="1"/>
    <xf numFmtId="0" fontId="0" fillId="53" borderId="0" xfId="0" applyFill="1"/>
    <xf numFmtId="0" fontId="0" fillId="53" borderId="25" xfId="0" applyFill="1" applyBorder="1"/>
    <xf numFmtId="0" fontId="4" fillId="56" borderId="22" xfId="0" applyFont="1" applyFill="1" applyBorder="1" applyAlignment="1">
      <alignment horizontal="right" vertical="center"/>
    </xf>
    <xf numFmtId="0" fontId="2" fillId="57" borderId="0" xfId="0" applyFont="1" applyFill="1"/>
    <xf numFmtId="0" fontId="0" fillId="56" borderId="22" xfId="0" quotePrefix="1" applyFill="1" applyBorder="1" applyAlignment="1">
      <alignment vertical="center"/>
    </xf>
    <xf numFmtId="0" fontId="0" fillId="2" borderId="0" xfId="0" quotePrefix="1"/>
    <xf numFmtId="0" fontId="3" fillId="39" borderId="2" xfId="61" quotePrefix="1" applyNumberFormat="1">
      <alignment horizontal="left" vertical="center" indent="1"/>
    </xf>
    <xf numFmtId="0" fontId="3" fillId="39" borderId="2" xfId="124" quotePrefix="1" applyNumberFormat="1">
      <alignment horizontal="left" vertical="center" indent="1"/>
    </xf>
    <xf numFmtId="3" fontId="3" fillId="0" borderId="2" xfId="120" applyNumberFormat="1">
      <alignment horizontal="right" vertical="center"/>
    </xf>
    <xf numFmtId="164" fontId="3" fillId="0" borderId="2" xfId="120" applyNumberFormat="1">
      <alignment horizontal="right" vertical="center"/>
    </xf>
    <xf numFmtId="165" fontId="3" fillId="0" borderId="2" xfId="120" applyNumberFormat="1">
      <alignment horizontal="right" vertical="center"/>
    </xf>
    <xf numFmtId="166" fontId="3" fillId="0" borderId="2" xfId="120" applyNumberFormat="1">
      <alignment horizontal="right" vertical="center"/>
    </xf>
    <xf numFmtId="49" fontId="0" fillId="53" borderId="26" xfId="0" applyNumberFormat="1" applyFill="1" applyBorder="1"/>
    <xf numFmtId="49" fontId="0" fillId="53" borderId="27" xfId="0" applyNumberFormat="1" applyFill="1" applyBorder="1"/>
    <xf numFmtId="49" fontId="0" fillId="53" borderId="28" xfId="0" applyNumberFormat="1" applyFill="1" applyBorder="1"/>
    <xf numFmtId="0" fontId="0" fillId="53" borderId="29" xfId="0" applyFill="1" applyBorder="1"/>
    <xf numFmtId="0" fontId="0" fillId="53" borderId="25" xfId="0" quotePrefix="1" applyFill="1" applyBorder="1"/>
    <xf numFmtId="0" fontId="0" fillId="53" borderId="30" xfId="0" quotePrefix="1" applyFill="1" applyBorder="1"/>
    <xf numFmtId="0" fontId="0" fillId="53" borderId="31" xfId="0" applyFill="1" applyBorder="1"/>
    <xf numFmtId="0" fontId="0" fillId="53" borderId="0" xfId="0" quotePrefix="1" applyFill="1"/>
    <xf numFmtId="0" fontId="0" fillId="53" borderId="16" xfId="0" applyFill="1" applyBorder="1"/>
    <xf numFmtId="0" fontId="0" fillId="53" borderId="20" xfId="0" quotePrefix="1" applyFill="1" applyBorder="1"/>
    <xf numFmtId="0" fontId="0" fillId="53" borderId="21" xfId="0" quotePrefix="1" applyFill="1" applyBorder="1"/>
    <xf numFmtId="0" fontId="0" fillId="53" borderId="32" xfId="0" quotePrefix="1" applyFill="1" applyBorder="1"/>
    <xf numFmtId="167" fontId="3" fillId="0" borderId="2" xfId="120" applyNumberFormat="1">
      <alignment horizontal="right" vertical="center"/>
    </xf>
    <xf numFmtId="0" fontId="3" fillId="6" borderId="2" xfId="93" quotePrefix="1" applyAlignment="1">
      <alignment horizontal="left" vertical="center" indent="2"/>
    </xf>
    <xf numFmtId="0" fontId="0" fillId="0" borderId="0" xfId="0" applyFill="1"/>
    <xf numFmtId="0" fontId="7" fillId="0" borderId="0" xfId="48"/>
    <xf numFmtId="0" fontId="44" fillId="0" borderId="0" xfId="48" quotePrefix="1" applyFont="1"/>
    <xf numFmtId="4" fontId="44" fillId="0" borderId="0" xfId="48" applyNumberFormat="1" applyFont="1"/>
    <xf numFmtId="0" fontId="44" fillId="58" borderId="0" xfId="48" applyFont="1" applyFill="1"/>
    <xf numFmtId="0" fontId="44" fillId="0" borderId="0" xfId="48" applyFont="1"/>
    <xf numFmtId="0" fontId="7" fillId="0" borderId="33" xfId="48" applyBorder="1"/>
    <xf numFmtId="0" fontId="7" fillId="0" borderId="34" xfId="48" applyBorder="1"/>
    <xf numFmtId="4" fontId="7" fillId="0" borderId="0" xfId="48" applyNumberFormat="1"/>
    <xf numFmtId="0" fontId="45" fillId="0" borderId="0" xfId="46" applyFont="1" applyAlignment="1">
      <alignment horizontal="justify" vertical="center" wrapText="1"/>
    </xf>
    <xf numFmtId="0" fontId="45" fillId="0" borderId="35" xfId="46" applyFont="1" applyBorder="1" applyAlignment="1">
      <alignment horizontal="justify" vertical="center" wrapText="1"/>
    </xf>
    <xf numFmtId="4" fontId="2" fillId="0" borderId="0" xfId="48" applyNumberFormat="1" applyFont="1"/>
    <xf numFmtId="0" fontId="46" fillId="0" borderId="36" xfId="46" applyFont="1" applyBorder="1" applyAlignment="1">
      <alignment horizontal="left" vertical="center" wrapText="1"/>
    </xf>
    <xf numFmtId="0" fontId="46" fillId="0" borderId="37" xfId="46" applyFont="1" applyBorder="1" applyAlignment="1">
      <alignment horizontal="justify" vertical="center" wrapText="1"/>
    </xf>
    <xf numFmtId="0" fontId="47" fillId="0" borderId="37" xfId="46" applyFont="1" applyBorder="1" applyAlignment="1">
      <alignment horizontal="justify" vertical="center" wrapText="1"/>
    </xf>
    <xf numFmtId="0" fontId="7" fillId="0" borderId="38" xfId="48" applyBorder="1"/>
    <xf numFmtId="0" fontId="45" fillId="0" borderId="35" xfId="46" applyFont="1" applyBorder="1" applyAlignment="1">
      <alignment horizontal="justify" vertical="center"/>
    </xf>
    <xf numFmtId="0" fontId="45" fillId="0" borderId="0" xfId="46" applyFont="1" applyAlignment="1">
      <alignment horizontal="justify" vertical="center"/>
    </xf>
    <xf numFmtId="0" fontId="48" fillId="0" borderId="0" xfId="0" applyFont="1" applyFill="1"/>
    <xf numFmtId="0" fontId="49" fillId="0" borderId="0" xfId="48" quotePrefix="1" applyFont="1"/>
    <xf numFmtId="4" fontId="49" fillId="0" borderId="0" xfId="48" quotePrefix="1" applyNumberFormat="1" applyFont="1"/>
    <xf numFmtId="0" fontId="49" fillId="58" borderId="0" xfId="48" applyFont="1" applyFill="1"/>
    <xf numFmtId="0" fontId="49" fillId="0" borderId="0" xfId="48" applyFont="1"/>
    <xf numFmtId="0" fontId="50" fillId="0" borderId="0" xfId="0" applyFont="1" applyFill="1"/>
    <xf numFmtId="0" fontId="51" fillId="0" borderId="35" xfId="46" applyFont="1" applyBorder="1" applyAlignment="1">
      <alignment horizontal="left" vertical="center" wrapText="1"/>
    </xf>
    <xf numFmtId="0" fontId="51" fillId="0" borderId="0" xfId="46" applyFont="1" applyAlignment="1">
      <alignment horizontal="center" vertical="center" wrapText="1"/>
    </xf>
    <xf numFmtId="0" fontId="51" fillId="0" borderId="0" xfId="46" applyFont="1" applyAlignment="1">
      <alignment horizontal="left" vertical="center" wrapText="1"/>
    </xf>
    <xf numFmtId="0" fontId="51" fillId="0" borderId="39" xfId="46" applyFont="1" applyBorder="1" applyAlignment="1">
      <alignment horizontal="center" vertical="center" wrapText="1"/>
    </xf>
    <xf numFmtId="0" fontId="51" fillId="0" borderId="35" xfId="46" applyFont="1" applyBorder="1" applyAlignment="1">
      <alignment horizontal="justify" vertical="center" wrapText="1"/>
    </xf>
    <xf numFmtId="0" fontId="51" fillId="0" borderId="0" xfId="46" applyFont="1" applyAlignment="1">
      <alignment horizontal="justify" vertical="center" wrapText="1"/>
    </xf>
    <xf numFmtId="0" fontId="7" fillId="0" borderId="0" xfId="0" applyFont="1" applyFill="1"/>
    <xf numFmtId="0" fontId="51" fillId="0" borderId="0" xfId="46" applyFont="1" applyAlignment="1">
      <alignment horizontal="justify" vertical="top" wrapText="1"/>
    </xf>
    <xf numFmtId="14" fontId="44" fillId="0" borderId="0" xfId="48" applyNumberFormat="1" applyFont="1"/>
    <xf numFmtId="1" fontId="44" fillId="0" borderId="0" xfId="48" applyNumberFormat="1" applyFont="1"/>
    <xf numFmtId="2" fontId="44" fillId="0" borderId="0" xfId="48" applyNumberFormat="1" applyFont="1"/>
    <xf numFmtId="14" fontId="50" fillId="0" borderId="0" xfId="0" applyNumberFormat="1" applyFont="1" applyFill="1"/>
    <xf numFmtId="0" fontId="7" fillId="59" borderId="33" xfId="48" applyFill="1" applyBorder="1"/>
    <xf numFmtId="0" fontId="7" fillId="59" borderId="34" xfId="48" applyFill="1" applyBorder="1"/>
    <xf numFmtId="4" fontId="0" fillId="0" borderId="0" xfId="0" applyNumberFormat="1" applyFill="1"/>
    <xf numFmtId="0" fontId="7" fillId="59" borderId="38" xfId="48" applyFill="1" applyBorder="1"/>
    <xf numFmtId="0" fontId="52" fillId="59" borderId="40" xfId="48" applyFont="1" applyFill="1" applyBorder="1" applyAlignment="1">
      <alignment horizontal="center"/>
    </xf>
    <xf numFmtId="0" fontId="7" fillId="59" borderId="39" xfId="48" applyFill="1" applyBorder="1" applyAlignment="1">
      <alignment horizontal="center"/>
    </xf>
    <xf numFmtId="0" fontId="53" fillId="59" borderId="35" xfId="48" applyFont="1" applyFill="1" applyBorder="1" applyAlignment="1">
      <alignment horizontal="center"/>
    </xf>
    <xf numFmtId="0" fontId="53" fillId="59" borderId="0" xfId="48" applyFont="1" applyFill="1" applyAlignment="1">
      <alignment horizontal="center"/>
    </xf>
    <xf numFmtId="0" fontId="51" fillId="59" borderId="35" xfId="48" applyFont="1" applyFill="1" applyBorder="1" applyAlignment="1">
      <alignment horizontal="center"/>
    </xf>
    <xf numFmtId="0" fontId="51" fillId="59" borderId="0" xfId="48" applyFont="1" applyFill="1" applyAlignment="1">
      <alignment horizontal="center"/>
    </xf>
    <xf numFmtId="0" fontId="27" fillId="59" borderId="36" xfId="46" applyFont="1" applyFill="1" applyBorder="1" applyAlignment="1">
      <alignment horizontal="center" vertical="center" wrapText="1"/>
    </xf>
    <xf numFmtId="0" fontId="27" fillId="59" borderId="37" xfId="46" applyFont="1" applyFill="1" applyBorder="1" applyAlignment="1">
      <alignment horizontal="center" vertical="center" wrapText="1"/>
    </xf>
    <xf numFmtId="0" fontId="54" fillId="59" borderId="35" xfId="48" applyFont="1" applyFill="1" applyBorder="1" applyAlignment="1">
      <alignment horizontal="center" vertical="center"/>
    </xf>
    <xf numFmtId="0" fontId="54" fillId="59" borderId="0" xfId="48" applyFont="1" applyFill="1" applyAlignment="1">
      <alignment horizontal="center" vertical="center"/>
    </xf>
    <xf numFmtId="0" fontId="54" fillId="59" borderId="34" xfId="48" applyFont="1" applyFill="1" applyBorder="1" applyAlignment="1">
      <alignment horizontal="center" vertical="center"/>
    </xf>
    <xf numFmtId="0" fontId="40" fillId="59" borderId="40" xfId="48" applyFont="1" applyFill="1" applyBorder="1" applyAlignment="1">
      <alignment horizontal="center" vertical="center"/>
    </xf>
    <xf numFmtId="0" fontId="40" fillId="59" borderId="39" xfId="48" applyFont="1" applyFill="1" applyBorder="1" applyAlignment="1">
      <alignment horizontal="center" vertical="center"/>
    </xf>
    <xf numFmtId="0" fontId="40" fillId="59" borderId="33" xfId="48" applyFont="1" applyFill="1" applyBorder="1" applyAlignment="1">
      <alignment horizontal="center" vertical="center"/>
    </xf>
  </cellXfs>
  <cellStyles count="140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Bad 2" xfId="19"/>
    <cellStyle name="Calculation 2" xfId="20"/>
    <cellStyle name="Cálculo" xfId="21" builtinId="22" customBuiltin="1"/>
    <cellStyle name="Celda de comprobación" xfId="22" builtinId="23" customBuiltin="1"/>
    <cellStyle name="Celda vinculada" xfId="23" builtinId="24" customBuiltin="1"/>
    <cellStyle name="Check Cell 2" xfId="24"/>
    <cellStyle name="Emphasis 1" xfId="25"/>
    <cellStyle name="Emphasis 2" xfId="26"/>
    <cellStyle name="Emphasis 3" xfId="27"/>
    <cellStyle name="Encabezado 1" xfId="28" builtinId="16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xplanatory Text 2" xfId="37"/>
    <cellStyle name="Good 2" xfId="38"/>
    <cellStyle name="Heading 2 2" xfId="39"/>
    <cellStyle name="Heading 3 2" xfId="40"/>
    <cellStyle name="Incorrecto" xfId="41" builtinId="27" customBuiltin="1"/>
    <cellStyle name="Input 2" xfId="42"/>
    <cellStyle name="Linked Cell 2" xfId="43"/>
    <cellStyle name="Neutral" xfId="44" builtinId="28" customBuiltin="1"/>
    <cellStyle name="Neutral 2" xfId="45"/>
    <cellStyle name="Normal" xfId="0" builtinId="0"/>
    <cellStyle name="Normal 2" xfId="46"/>
    <cellStyle name="Normal 2 2" xfId="47"/>
    <cellStyle name="Normal 3" xfId="48"/>
    <cellStyle name="Notas" xfId="49" builtinId="10" customBuiltin="1"/>
    <cellStyle name="Note 2" xfId="50"/>
    <cellStyle name="Output 2" xfId="51"/>
    <cellStyle name="Salida" xfId="52" builtinId="21" customBuiltin="1"/>
    <cellStyle name="SAPBEXaggData" xfId="53"/>
    <cellStyle name="SAPBEXaggData 2" xfId="54"/>
    <cellStyle name="SAPBEXaggDataEmph" xfId="55"/>
    <cellStyle name="SAPBEXaggDataEmph 2" xfId="56"/>
    <cellStyle name="SAPBEXaggItem" xfId="57"/>
    <cellStyle name="SAPBEXaggItem 2" xfId="58"/>
    <cellStyle name="SAPBEXaggItemX" xfId="59"/>
    <cellStyle name="SAPBEXaggItemX 2" xfId="60"/>
    <cellStyle name="SAPBEXchaText" xfId="61"/>
    <cellStyle name="SAPBEXchaText 2" xfId="62"/>
    <cellStyle name="SAPBEXexcBad7" xfId="63"/>
    <cellStyle name="SAPBEXexcBad7 2" xfId="64"/>
    <cellStyle name="SAPBEXexcBad8" xfId="65"/>
    <cellStyle name="SAPBEXexcBad8 2" xfId="66"/>
    <cellStyle name="SAPBEXexcBad9" xfId="67"/>
    <cellStyle name="SAPBEXexcBad9 2" xfId="68"/>
    <cellStyle name="SAPBEXexcCritical4" xfId="69"/>
    <cellStyle name="SAPBEXexcCritical4 2" xfId="70"/>
    <cellStyle name="SAPBEXexcCritical5" xfId="71"/>
    <cellStyle name="SAPBEXexcCritical5 2" xfId="72"/>
    <cellStyle name="SAPBEXexcCritical6" xfId="73"/>
    <cellStyle name="SAPBEXexcCritical6 2" xfId="74"/>
    <cellStyle name="SAPBEXexcGood1" xfId="75"/>
    <cellStyle name="SAPBEXexcGood1 2" xfId="76"/>
    <cellStyle name="SAPBEXexcGood2" xfId="77"/>
    <cellStyle name="SAPBEXexcGood2 2" xfId="78"/>
    <cellStyle name="SAPBEXexcGood3" xfId="79"/>
    <cellStyle name="SAPBEXexcGood3 2" xfId="80"/>
    <cellStyle name="SAPBEXfilterDrill" xfId="81"/>
    <cellStyle name="SAPBEXfilterDrill 2" xfId="82"/>
    <cellStyle name="SAPBEXfilterItem" xfId="83"/>
    <cellStyle name="SAPBEXfilterItem 2" xfId="84"/>
    <cellStyle name="SAPBEXfilterText" xfId="85"/>
    <cellStyle name="SAPBEXfilterText 2" xfId="86"/>
    <cellStyle name="SAPBEXformats" xfId="87"/>
    <cellStyle name="SAPBEXformats 2" xfId="88"/>
    <cellStyle name="SAPBEXheaderItem" xfId="89"/>
    <cellStyle name="SAPBEXheaderItem 2" xfId="90"/>
    <cellStyle name="SAPBEXheaderText" xfId="91"/>
    <cellStyle name="SAPBEXheaderText 2" xfId="92"/>
    <cellStyle name="SAPBEXHLevel0" xfId="93"/>
    <cellStyle name="SAPBEXHLevel0 2" xfId="94"/>
    <cellStyle name="SAPBEXHLevel0X" xfId="95"/>
    <cellStyle name="SAPBEXHLevel0X 2" xfId="96"/>
    <cellStyle name="SAPBEXHLevel1" xfId="97"/>
    <cellStyle name="SAPBEXHLevel1 2" xfId="98"/>
    <cellStyle name="SAPBEXHLevel1X" xfId="99"/>
    <cellStyle name="SAPBEXHLevel1X 2" xfId="100"/>
    <cellStyle name="SAPBEXHLevel2" xfId="101"/>
    <cellStyle name="SAPBEXHLevel2 2" xfId="102"/>
    <cellStyle name="SAPBEXHLevel2X" xfId="103"/>
    <cellStyle name="SAPBEXHLevel2X 2" xfId="104"/>
    <cellStyle name="SAPBEXHLevel3" xfId="105"/>
    <cellStyle name="SAPBEXHLevel3 2" xfId="106"/>
    <cellStyle name="SAPBEXHLevel3X" xfId="107"/>
    <cellStyle name="SAPBEXHLevel3X 2" xfId="108"/>
    <cellStyle name="SAPBEXinputData" xfId="109"/>
    <cellStyle name="SAPBEXinputData 2" xfId="110"/>
    <cellStyle name="SAPBEXItemHeader" xfId="111"/>
    <cellStyle name="SAPBEXresData" xfId="112"/>
    <cellStyle name="SAPBEXresData 2" xfId="113"/>
    <cellStyle name="SAPBEXresDataEmph" xfId="114"/>
    <cellStyle name="SAPBEXresDataEmph 2" xfId="115"/>
    <cellStyle name="SAPBEXresItem" xfId="116"/>
    <cellStyle name="SAPBEXresItem 2" xfId="117"/>
    <cellStyle name="SAPBEXresItemX" xfId="118"/>
    <cellStyle name="SAPBEXresItemX 2" xfId="119"/>
    <cellStyle name="SAPBEXstdData" xfId="120"/>
    <cellStyle name="SAPBEXstdData 2" xfId="121"/>
    <cellStyle name="SAPBEXstdDataEmph" xfId="122"/>
    <cellStyle name="SAPBEXstdDataEmph 2" xfId="123"/>
    <cellStyle name="SAPBEXstdItem" xfId="124"/>
    <cellStyle name="SAPBEXstdItem 2" xfId="125"/>
    <cellStyle name="SAPBEXstdItemX" xfId="126"/>
    <cellStyle name="SAPBEXstdItemX 2" xfId="127"/>
    <cellStyle name="SAPBEXtitle" xfId="128"/>
    <cellStyle name="SAPBEXtitle 2" xfId="129"/>
    <cellStyle name="SAPBEXunassignedItem" xfId="130"/>
    <cellStyle name="SAPBEXundefined" xfId="131"/>
    <cellStyle name="SAPBEXundefined 2" xfId="132"/>
    <cellStyle name="Sheet Title" xfId="133"/>
    <cellStyle name="Texto de advertencia" xfId="134" builtinId="11" customBuiltin="1"/>
    <cellStyle name="Title 2" xfId="135"/>
    <cellStyle name="Título 2" xfId="136" builtinId="17" customBuiltin="1"/>
    <cellStyle name="Título 3" xfId="137" builtinId="18" customBuiltin="1"/>
    <cellStyle name="Total" xfId="138" builtinId="25" customBuiltin="1"/>
    <cellStyle name="Warning Text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04-43EF-B42C-D993551B3542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04-43EF-B42C-D993551B3542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3586156919.5999999</c:v>
                </c:pt>
                <c:pt idx="3" formatCode="#,##0.00\ &quot;MXN&quot;">
                  <c:v>715476021.80999994</c:v>
                </c:pt>
                <c:pt idx="4" formatCode="#,##0.00\ &quot;MXN&quot;">
                  <c:v>875763405.83000004</c:v>
                </c:pt>
                <c:pt idx="6" formatCode="#,##0.00\ &quot;MXN&quot;">
                  <c:v>557529887.59000003</c:v>
                </c:pt>
                <c:pt idx="7" formatCode="#,##0.00\ &quot;MXN&quot;">
                  <c:v>1437358598.3699999</c:v>
                </c:pt>
                <c:pt idx="9" formatCode="#,##0.00\ &quot;MXN&quot;">
                  <c:v>29006</c:v>
                </c:pt>
                <c:pt idx="10" formatCode="#,##0.00\ &quot;MXN&quot;">
                  <c:v>3469876971.1799998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2690303808.1300001</c:v>
                </c:pt>
                <c:pt idx="14" formatCode="#,##0.00\ &quot;MXN&quot;">
                  <c:v>7313.43</c:v>
                </c:pt>
                <c:pt idx="15" formatCode="#,##0.00\ &quot;MXN&quot;">
                  <c:v>53153446.189999998</c:v>
                </c:pt>
                <c:pt idx="16" formatCode="#,##0.00\ &quot;MXN&quot;">
                  <c:v>37990558.299999997</c:v>
                </c:pt>
                <c:pt idx="17" formatCode="#,##0.00\ &quot;MXN&quot;">
                  <c:v>688382343.15999997</c:v>
                </c:pt>
                <c:pt idx="18" formatCode="#,##0.00\ &quot;MXN&quot;">
                  <c:v>406973358.93000001</c:v>
                </c:pt>
                <c:pt idx="22" formatCode="#,##0.00\ &quot;MXN&quot;">
                  <c:v>406973358.93000001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7463494069.9200001</c:v>
                </c:pt>
                <c:pt idx="40">
                  <c:v>0</c:v>
                </c:pt>
                <c:pt idx="41" formatCode="#,##0.00\ &quot;MXN&quot;">
                  <c:v>28487285768.540001</c:v>
                </c:pt>
                <c:pt idx="42" formatCode="#,##0.00\ &quot;MXN&quot;">
                  <c:v>180010314.5</c:v>
                </c:pt>
                <c:pt idx="43" formatCode="#,##0.00\ &quot;MXN&quot;">
                  <c:v>41125233107.849998</c:v>
                </c:pt>
                <c:pt idx="44" formatCode="#,##0.00\ &quot;MXN&quot;">
                  <c:v>4520803424.3599997</c:v>
                </c:pt>
                <c:pt idx="45" formatCode="#,##0.00\ &quot;MXN&quot;">
                  <c:v>181642757.58000001</c:v>
                </c:pt>
                <c:pt idx="46" formatCode="#,##0.00\ &quot;MXN&quot;">
                  <c:v>-1667753440.8699999</c:v>
                </c:pt>
                <c:pt idx="47" formatCode="#,##0.00\ &quot;MXN&quot;">
                  <c:v>32457644.670000002</c:v>
                </c:pt>
                <c:pt idx="50" formatCode="#,##0.00\ &quot;MXN&quot;">
                  <c:v>72859679576.630005</c:v>
                </c:pt>
                <c:pt idx="51" formatCode="#,##0.00\ &quot;MXN&quot;">
                  <c:v>80323173646.550003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04-43EF-B42C-D993551B3542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2697592194.3099999</c:v>
                </c:pt>
                <c:pt idx="3" formatCode="#,##0.00\ &quot;MXN&quot;">
                  <c:v>654951530.98000002</c:v>
                </c:pt>
                <c:pt idx="4" formatCode="#,##0.00\ &quot;MXN&quot;">
                  <c:v>53698553.210000001</c:v>
                </c:pt>
                <c:pt idx="6" formatCode="#,##0.00\ &quot;MXN&quot;">
                  <c:v>356184486</c:v>
                </c:pt>
                <c:pt idx="7" formatCode="#,##0.00\ &quot;MXN&quot;">
                  <c:v>1632728618.1199999</c:v>
                </c:pt>
                <c:pt idx="9" formatCode="#,##0.00\ &quot;MXN&quot;">
                  <c:v>29006</c:v>
                </c:pt>
                <c:pt idx="10" formatCode="#,##0.00\ &quot;MXN&quot;">
                  <c:v>1332014663.8499999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528200041.80000001</c:v>
                </c:pt>
                <c:pt idx="14" formatCode="#,##0.00\ &quot;MXN&quot;">
                  <c:v>70695.61</c:v>
                </c:pt>
                <c:pt idx="15" formatCode="#,##0.00\ &quot;MXN&quot;">
                  <c:v>53103036.469999999</c:v>
                </c:pt>
                <c:pt idx="16" formatCode="#,##0.00\ &quot;MXN&quot;">
                  <c:v>28935986.23</c:v>
                </c:pt>
                <c:pt idx="17" formatCode="#,##0.00\ &quot;MXN&quot;">
                  <c:v>721665401.76999998</c:v>
                </c:pt>
                <c:pt idx="18" formatCode="#,##0.00\ &quot;MXN&quot;">
                  <c:v>366264146.16000003</c:v>
                </c:pt>
                <c:pt idx="22" formatCode="#,##0.00\ &quot;MXN&quot;">
                  <c:v>366264146.16000003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4396357824.5299997</c:v>
                </c:pt>
                <c:pt idx="40">
                  <c:v>0</c:v>
                </c:pt>
                <c:pt idx="41" formatCode="#,##0.00\ &quot;MXN&quot;">
                  <c:v>29985063111.560001</c:v>
                </c:pt>
                <c:pt idx="42" formatCode="#,##0.00\ &quot;MXN&quot;">
                  <c:v>180010314.5</c:v>
                </c:pt>
                <c:pt idx="43" formatCode="#,##0.00\ &quot;MXN&quot;">
                  <c:v>39321007144.290001</c:v>
                </c:pt>
                <c:pt idx="44" formatCode="#,##0.00\ &quot;MXN&quot;">
                  <c:v>4437570170.1599998</c:v>
                </c:pt>
                <c:pt idx="45" formatCode="#,##0.00\ &quot;MXN&quot;">
                  <c:v>176996568.83000001</c:v>
                </c:pt>
                <c:pt idx="46" formatCode="#,##0.00\ &quot;MXN&quot;">
                  <c:v>-1159135562.1900001</c:v>
                </c:pt>
                <c:pt idx="47" formatCode="#,##0.00\ &quot;MXN&quot;">
                  <c:v>32457644.670000002</c:v>
                </c:pt>
                <c:pt idx="50" formatCode="#,##0.00\ &quot;MXN&quot;">
                  <c:v>72973969391.820007</c:v>
                </c:pt>
                <c:pt idx="51" formatCode="#,##0.00\ &quot;MXN&quot;">
                  <c:v>77370327216.350006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04-43EF-B42C-D993551B3542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2312962302.6500001</c:v>
                </c:pt>
                <c:pt idx="3" formatCode="#,##0.00\ &quot;MXN&quot;">
                  <c:v>774557620.48000002</c:v>
                </c:pt>
                <c:pt idx="4" formatCode="#,##0.00\ &quot;MXN&quot;">
                  <c:v>153507474.62</c:v>
                </c:pt>
                <c:pt idx="6" formatCode="#,##0.00\ &quot;MXN&quot;">
                  <c:v>570579785.46000004</c:v>
                </c:pt>
                <c:pt idx="7" formatCode="#,##0.00\ &quot;MXN&quot;">
                  <c:v>814288416.09000003</c:v>
                </c:pt>
                <c:pt idx="9" formatCode="#,##0.00\ &quot;MXN&quot;">
                  <c:v>29006</c:v>
                </c:pt>
                <c:pt idx="10" formatCode="#,##0.00\ &quot;MXN&quot;">
                  <c:v>2960510197.0700002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2180689883.8000002</c:v>
                </c:pt>
                <c:pt idx="14" formatCode="#,##0.00\ &quot;MXN&quot;">
                  <c:v>-78910.75</c:v>
                </c:pt>
                <c:pt idx="15" formatCode="#,##0.00\ &quot;MXN&quot;">
                  <c:v>53139450.299999997</c:v>
                </c:pt>
                <c:pt idx="16" formatCode="#,##0.00\ &quot;MXN&quot;">
                  <c:v>37990558.299999997</c:v>
                </c:pt>
                <c:pt idx="17" formatCode="#,##0.00\ &quot;MXN&quot;">
                  <c:v>688729713.45000005</c:v>
                </c:pt>
                <c:pt idx="18" formatCode="#,##0.00\ &quot;MXN&quot;">
                  <c:v>402687629.94999999</c:v>
                </c:pt>
                <c:pt idx="22" formatCode="#,##0.00\ &quot;MXN&quot;">
                  <c:v>402687629.94999999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5676646949.8800001</c:v>
                </c:pt>
                <c:pt idx="40">
                  <c:v>0</c:v>
                </c:pt>
                <c:pt idx="41" formatCode="#,##0.00\ &quot;MXN&quot;">
                  <c:v>28487285768.540001</c:v>
                </c:pt>
                <c:pt idx="42" formatCode="#,##0.00\ &quot;MXN&quot;">
                  <c:v>180010314.5</c:v>
                </c:pt>
                <c:pt idx="43" formatCode="#,##0.00\ &quot;MXN&quot;">
                  <c:v>42090603340.650002</c:v>
                </c:pt>
                <c:pt idx="44" formatCode="#,##0.00\ &quot;MXN&quot;">
                  <c:v>4531598980.21</c:v>
                </c:pt>
                <c:pt idx="45" formatCode="#,##0.00\ &quot;MXN&quot;">
                  <c:v>182061586.97</c:v>
                </c:pt>
                <c:pt idx="46" formatCode="#,##0.00\ &quot;MXN&quot;">
                  <c:v>-1667753440.8699999</c:v>
                </c:pt>
                <c:pt idx="47" formatCode="#,##0.00\ &quot;MXN&quot;">
                  <c:v>32457644.670000002</c:v>
                </c:pt>
                <c:pt idx="50" formatCode="#,##0.00\ &quot;MXN&quot;">
                  <c:v>73836264194.669998</c:v>
                </c:pt>
                <c:pt idx="51" formatCode="#,##0.00\ &quot;MXN&quot;">
                  <c:v>79512911144.550003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04-43EF-B42C-D993551B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19264"/>
        <c:axId val="170530560"/>
      </c:barChart>
      <c:catAx>
        <c:axId val="20681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05305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053056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68192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51499577196"/>
          <c:y val="0.47368421052631576"/>
          <c:w val="8.2278522716041191E-2"/>
          <c:h val="5.0343249427917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0</xdr:rowOff>
    </xdr:to>
    <xdr:pic>
      <xdr:nvPicPr>
        <xdr:cNvPr id="1025" name="BExApplication" hidden="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" name="Info" descr="Informatio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154" name="InfoA" descr="Information_pressed" hidden="1">
          <a:extLst>
            <a:ext uri="{FF2B5EF4-FFF2-40B4-BE49-F238E27FC236}">
              <a16:creationId xmlns="" xmlns:a16="http://schemas.microsoft.com/office/drawing/2014/main" id="{00000000-0008-0000-01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155" name="Filter" descr="Filter">
          <a:extLst>
            <a:ext uri="{FF2B5EF4-FFF2-40B4-BE49-F238E27FC236}">
              <a16:creationId xmlns="" xmlns:a16="http://schemas.microsoft.com/office/drawing/2014/main" id="{00000000-0008-0000-01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156" name="FilterA" descr="Filter_pressed" hidden="1">
          <a:extLst>
            <a:ext uri="{FF2B5EF4-FFF2-40B4-BE49-F238E27FC236}">
              <a16:creationId xmlns="" xmlns:a16="http://schemas.microsoft.com/office/drawing/2014/main" id="{00000000-0008-0000-01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157" name="Chart" descr="Chart">
          <a:extLst>
            <a:ext uri="{FF2B5EF4-FFF2-40B4-BE49-F238E27FC236}">
              <a16:creationId xmlns="" xmlns:a16="http://schemas.microsoft.com/office/drawing/2014/main" id="{00000000-0008-0000-01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1219200</xdr:colOff>
      <xdr:row>79</xdr:row>
      <xdr:rowOff>133350</xdr:rowOff>
    </xdr:to>
    <xdr:pic macro="[1]!DesignIconClicked">
      <xdr:nvPicPr>
        <xdr:cNvPr id="3074" name="BExW3X39HW6RW7GYLL7G42SKHD3F" hidden="1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19300"/>
          <a:ext cx="9715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219075</xdr:rowOff>
    </xdr:to>
    <xdr:pic macro="[1]!DesignIconClicked">
      <xdr:nvPicPr>
        <xdr:cNvPr id="4102" name="BExY3KZH6ZVYUEQWYPBQGA7YHKKL" hidden="1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9550" y="1714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152400</xdr:rowOff>
    </xdr:to>
    <xdr:pic macro="[1]!DesignIconClicked">
      <xdr:nvPicPr>
        <xdr:cNvPr id="4103" name="BEx759D1H7R6JU460KD1KPARCPUG" hidden="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9550" y="65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247650</xdr:rowOff>
    </xdr:to>
    <xdr:pic macro="[1]!DesignIconClicked">
      <xdr:nvPicPr>
        <xdr:cNvPr id="4104" name="BExZWQDI3FZDH5402LIWUETMJYQT" hidden="1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9550" y="400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5192" name="Chart 15">
          <a:extLst>
            <a:ext uri="{FF2B5EF4-FFF2-40B4-BE49-F238E27FC236}">
              <a16:creationId xmlns="" xmlns:a16="http://schemas.microsoft.com/office/drawing/2014/main" id="{00000000-0008-0000-0400-00004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5241" name="TableA" descr="Table">
          <a:extLst>
            <a:ext uri="{FF2B5EF4-FFF2-40B4-BE49-F238E27FC236}">
              <a16:creationId xmlns="" xmlns:a16="http://schemas.microsoft.com/office/drawing/2014/main" id="{00000000-0008-0000-04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5242" name="FilterA" descr="Filter_pressed" hidden="1">
          <a:extLst>
            <a:ext uri="{FF2B5EF4-FFF2-40B4-BE49-F238E27FC236}">
              <a16:creationId xmlns="" xmlns:a16="http://schemas.microsoft.com/office/drawing/2014/main" id="{00000000-0008-0000-0400-00007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5243" name="Filter" descr="Filter">
          <a:extLst>
            <a:ext uri="{FF2B5EF4-FFF2-40B4-BE49-F238E27FC236}">
              <a16:creationId xmlns="" xmlns:a16="http://schemas.microsoft.com/office/drawing/2014/main" id="{00000000-0008-0000-04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5244" name="Info" descr="Information">
          <a:extLst>
            <a:ext uri="{FF2B5EF4-FFF2-40B4-BE49-F238E27FC236}">
              <a16:creationId xmlns=""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5245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1238250</xdr:colOff>
      <xdr:row>1</xdr:row>
      <xdr:rowOff>419100</xdr:rowOff>
    </xdr:to>
    <xdr:pic macro="[1]!DesignIconClicked">
      <xdr:nvPicPr>
        <xdr:cNvPr id="5247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F1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304800"/>
          <a:ext cx="2486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523875</xdr:colOff>
      <xdr:row>1</xdr:row>
      <xdr:rowOff>419100</xdr:rowOff>
    </xdr:to>
    <xdr:pic macro="[1]!DesignIconClicked">
      <xdr:nvPicPr>
        <xdr:cNvPr id="5255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871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304800"/>
          <a:ext cx="1771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265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271</v>
      </c>
    </row>
    <row r="7" spans="1:19" hidden="1" x14ac:dyDescent="0.2">
      <c r="E7" s="1"/>
      <c r="F7" s="1"/>
      <c r="G7" s="29" t="s">
        <v>15</v>
      </c>
      <c r="H7" s="30" t="s">
        <v>268</v>
      </c>
      <c r="I7" s="11"/>
      <c r="J7" s="11" t="s">
        <v>11</v>
      </c>
      <c r="K7" s="28" t="s">
        <v>267</v>
      </c>
    </row>
    <row r="8" spans="1:19" hidden="1" x14ac:dyDescent="0.2">
      <c r="E8" s="1"/>
      <c r="F8" s="1"/>
      <c r="G8" s="29" t="s">
        <v>8</v>
      </c>
      <c r="H8" s="30" t="s">
        <v>261</v>
      </c>
      <c r="I8" s="11"/>
      <c r="J8" s="11" t="s">
        <v>29</v>
      </c>
      <c r="K8" s="28" t="s">
        <v>270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265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272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269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3586156919.5999999</v>
      </c>
      <c r="K18" s="22">
        <v>2697592194.3099999</v>
      </c>
      <c r="L18" s="22">
        <v>2312962302.6500001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715476021.80999994</v>
      </c>
      <c r="K19" s="22">
        <v>654951530.98000002</v>
      </c>
      <c r="L19" s="22">
        <v>774557620.48000002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875763405.83000004</v>
      </c>
      <c r="K20" s="22">
        <v>53698553.210000001</v>
      </c>
      <c r="L20" s="22">
        <v>153507474.62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557529887.59000003</v>
      </c>
      <c r="K22" s="22">
        <v>356184486</v>
      </c>
      <c r="L22" s="22">
        <v>570579785.46000004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1437358598.3699999</v>
      </c>
      <c r="K23" s="22">
        <v>1632728618.1199999</v>
      </c>
      <c r="L23" s="22">
        <v>814288416.09000003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3469876971.1799998</v>
      </c>
      <c r="K26" s="22">
        <v>1332014663.8499999</v>
      </c>
      <c r="L26" s="22">
        <v>2960510197.0700002</v>
      </c>
    </row>
    <row r="27" spans="3:12" x14ac:dyDescent="0.2">
      <c r="G27" s="18" t="s">
        <v>46</v>
      </c>
      <c r="H27" s="20">
        <v>0</v>
      </c>
      <c r="I27" s="20">
        <v>0</v>
      </c>
      <c r="J27" s="21">
        <v>0</v>
      </c>
      <c r="K27" s="21">
        <v>0</v>
      </c>
      <c r="L27" s="21">
        <v>0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39501.97</v>
      </c>
      <c r="K28" s="22">
        <v>39501.97</v>
      </c>
      <c r="L28" s="22">
        <v>39501.97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2690303808.1300001</v>
      </c>
      <c r="K29" s="22">
        <v>528200041.80000001</v>
      </c>
      <c r="L29" s="22">
        <v>2180689883.8000002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7313.43</v>
      </c>
      <c r="K30" s="22">
        <v>70695.61</v>
      </c>
      <c r="L30" s="22">
        <v>-78910.75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53153446.189999998</v>
      </c>
      <c r="K31" s="22">
        <v>53103036.469999999</v>
      </c>
      <c r="L31" s="22">
        <v>53139450.299999997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37990558.299999997</v>
      </c>
      <c r="K32" s="22">
        <v>28935986.23</v>
      </c>
      <c r="L32" s="22">
        <v>37990558.299999997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688382343.15999997</v>
      </c>
      <c r="K33" s="22">
        <v>721665401.76999998</v>
      </c>
      <c r="L33" s="22">
        <v>688729713.45000005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406973358.93000001</v>
      </c>
      <c r="K34" s="22">
        <v>366264146.16000003</v>
      </c>
      <c r="L34" s="22">
        <v>402687629.94999999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406973358.93000001</v>
      </c>
      <c r="K38" s="22">
        <v>366264146.16000003</v>
      </c>
      <c r="L38" s="22">
        <v>402687629.94999999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486820.21</v>
      </c>
      <c r="K46" s="22">
        <v>486820.21</v>
      </c>
      <c r="L46" s="22">
        <v>486820.21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21">
        <v>0</v>
      </c>
      <c r="L53" s="21">
        <v>0</v>
      </c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7463494069.9200001</v>
      </c>
      <c r="K55" s="22">
        <v>4396357824.5299997</v>
      </c>
      <c r="L55" s="22">
        <v>5676646949.8800001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28487285768.540001</v>
      </c>
      <c r="K57" s="22">
        <v>29985063111.560001</v>
      </c>
      <c r="L57" s="22">
        <v>28487285768.540001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41125233107.849998</v>
      </c>
      <c r="K59" s="22">
        <v>39321007144.290001</v>
      </c>
      <c r="L59" s="22">
        <v>42090603340.650002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4520803424.3599997</v>
      </c>
      <c r="K60" s="22">
        <v>4437570170.1599998</v>
      </c>
      <c r="L60" s="22">
        <v>4531598980.21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181642757.58000001</v>
      </c>
      <c r="K61" s="22">
        <v>176996568.83000001</v>
      </c>
      <c r="L61" s="22">
        <v>182061586.97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-1667753440.8699999</v>
      </c>
      <c r="K62" s="22">
        <v>-1159135562.1900001</v>
      </c>
      <c r="L62" s="22">
        <v>-1667753440.8699999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72859679576.630005</v>
      </c>
      <c r="K66" s="22">
        <v>72973969391.820007</v>
      </c>
      <c r="L66" s="22">
        <v>73836264194.669998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80323173646.550003</v>
      </c>
      <c r="K67" s="22">
        <v>77370327216.350006</v>
      </c>
      <c r="L67" s="22">
        <v>79512911144.550003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IV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2165539577</v>
      </c>
      <c r="K18" s="22">
        <v>4289743046.9499998</v>
      </c>
      <c r="L18" s="22">
        <v>-2729077378.1100001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738829873.30999994</v>
      </c>
      <c r="K19" s="22">
        <v>1314081573.49</v>
      </c>
      <c r="L19" s="22">
        <v>-1154049394.6500001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270895120.89999998</v>
      </c>
      <c r="K20" s="22">
        <v>933595866.36000001</v>
      </c>
      <c r="L20" s="22">
        <v>-443086750.17000002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47002426.469999999</v>
      </c>
      <c r="K21" s="22">
        <v>916836509.72000003</v>
      </c>
      <c r="L21" s="22">
        <v>-82424956.659999996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70994319.849999994</v>
      </c>
      <c r="L22" s="22">
        <v>-88323320.120000005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737210748.59000003</v>
      </c>
      <c r="K23" s="22">
        <v>975442829.03999996</v>
      </c>
      <c r="L23" s="22">
        <v>-1499651155.8099999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4270088.43</v>
      </c>
      <c r="K24" s="22">
        <v>3538321.27</v>
      </c>
      <c r="L24" s="22">
        <v>-5831741.54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154934486.44</v>
      </c>
      <c r="K25" s="22">
        <v>3925567</v>
      </c>
      <c r="L25" s="22">
        <v>693947973.83000004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229057.07</v>
      </c>
      <c r="K26" s="22">
        <v>591776.97</v>
      </c>
      <c r="L26" s="22">
        <v>-229057.07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142712897.27000001</v>
      </c>
      <c r="K27" s="22">
        <v>70736283.25</v>
      </c>
      <c r="L27" s="22">
        <v>-149428975.91999999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500000000.06</v>
      </c>
      <c r="K28" s="22">
        <v>233333340</v>
      </c>
      <c r="L28" s="22">
        <v>-500000000.06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500000000.06</v>
      </c>
      <c r="K29" s="22">
        <v>233333340</v>
      </c>
      <c r="L29" s="22">
        <v>-500000000.06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29957246.190000001</v>
      </c>
      <c r="K32" s="22">
        <v>127482353.45</v>
      </c>
      <c r="L32" s="22">
        <v>-29957246.190000001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29957246.190000001</v>
      </c>
      <c r="K33" s="22">
        <v>127482353.45</v>
      </c>
      <c r="L33" s="22">
        <v>-29957246.190000001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224474758.44</v>
      </c>
      <c r="K40" s="22">
        <v>223340013.91</v>
      </c>
      <c r="L40" s="22">
        <v>-222328913.84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14926447.08</v>
      </c>
      <c r="K41" s="22">
        <v>14829780.58</v>
      </c>
      <c r="L41" s="22">
        <v>-14930152.08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209548311.36000001</v>
      </c>
      <c r="K42" s="22">
        <v>208510233.33000001</v>
      </c>
      <c r="L42" s="22">
        <v>-207398761.75999999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2153298493.6300001</v>
      </c>
      <c r="K51" s="22">
        <v>2255719638.2600002</v>
      </c>
      <c r="L51" s="22">
        <v>-582881287.60000002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4618608.92</v>
      </c>
      <c r="K52" s="22">
        <v>4256314.38</v>
      </c>
      <c r="L52" s="22">
        <v>-4618608.92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1473109444.3800001</v>
      </c>
      <c r="K53" s="22">
        <v>1712820320.5599999</v>
      </c>
      <c r="L53" s="22">
        <v>100307875.36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675570440.33000004</v>
      </c>
      <c r="K54" s="22">
        <v>538643003.32000005</v>
      </c>
      <c r="L54" s="22">
        <v>-678570554.03999996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5073270075.3199997</v>
      </c>
      <c r="K55" s="22">
        <v>7129618392.5699997</v>
      </c>
      <c r="L55" s="22">
        <v>-4064244825.8000002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19309607099</v>
      </c>
      <c r="K59" s="22">
        <v>19341156021.330002</v>
      </c>
      <c r="L59" s="22">
        <v>-19309607099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21">
        <v>0</v>
      </c>
      <c r="L61" s="21">
        <v>0</v>
      </c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19309607099</v>
      </c>
      <c r="K63" s="22">
        <v>19341156021.330002</v>
      </c>
      <c r="L63" s="22">
        <v>-19309607099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24382877174.32</v>
      </c>
      <c r="K64" s="22">
        <v>26470774413.900002</v>
      </c>
      <c r="L64" s="22">
        <v>-23373851924.799999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37795729946.660004</v>
      </c>
      <c r="K66" s="22">
        <v>39034834767.93</v>
      </c>
      <c r="L66" s="22">
        <v>-37795729946.660004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37751545886.699997</v>
      </c>
      <c r="K67" s="22">
        <v>38991887280.970001</v>
      </c>
      <c r="L67" s="22">
        <v>-37751545886.699997</v>
      </c>
    </row>
    <row r="68" spans="7:12" x14ac:dyDescent="0.2">
      <c r="G68" s="36" t="s">
        <v>139</v>
      </c>
      <c r="H68" s="35">
        <v>0</v>
      </c>
      <c r="I68" s="35">
        <v>0</v>
      </c>
      <c r="J68" s="22">
        <v>35012542</v>
      </c>
      <c r="K68" s="22">
        <v>33775969</v>
      </c>
      <c r="L68" s="22">
        <v>-35012542</v>
      </c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21797539094.830002</v>
      </c>
      <c r="K70" s="22">
        <v>15769204568.780001</v>
      </c>
      <c r="L70" s="22">
        <v>-21184432189.959999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6031971495.1099997</v>
      </c>
      <c r="K71" s="22">
        <v>3015011894.5300002</v>
      </c>
      <c r="L71" s="22">
        <v>-5418864590.2399998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15765567599.719999</v>
      </c>
      <c r="K72" s="22">
        <v>12754192674.25</v>
      </c>
      <c r="L72" s="22">
        <v>-15765567599.719999</v>
      </c>
    </row>
    <row r="73" spans="7:12" x14ac:dyDescent="0.2">
      <c r="G73" s="36" t="s">
        <v>144</v>
      </c>
      <c r="H73" s="35">
        <v>0</v>
      </c>
      <c r="I73" s="35">
        <v>0</v>
      </c>
      <c r="J73" s="22">
        <v>17399374894.450001</v>
      </c>
      <c r="K73" s="22">
        <v>17400611467.450001</v>
      </c>
      <c r="L73" s="22">
        <v>-18210876672.700001</v>
      </c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-21052347463.709999</v>
      </c>
      <c r="K75" s="22">
        <v>-21305098001.709999</v>
      </c>
      <c r="L75" s="22">
        <v>21051979589.57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59593269041.489998</v>
      </c>
      <c r="K79" s="22">
        <v>54804039336.709999</v>
      </c>
      <c r="L79" s="22">
        <v>-58980162136.620003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83976146215.809998</v>
      </c>
      <c r="K80" s="22">
        <v>81274813750.610001</v>
      </c>
      <c r="L80" s="22">
        <v>-82354014061.419998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D86"/>
  <sheetViews>
    <sheetView showGridLines="0" tabSelected="1" topLeftCell="A62" zoomScale="85" zoomScaleNormal="85" workbookViewId="0">
      <selection activeCell="C73" sqref="C73"/>
    </sheetView>
  </sheetViews>
  <sheetFormatPr baseColWidth="10" defaultColWidth="83.83203125" defaultRowHeight="11.25" x14ac:dyDescent="0.2"/>
  <cols>
    <col min="1" max="1" width="5.83203125" style="37" bestFit="1" customWidth="1"/>
    <col min="2" max="2" width="98.6640625" style="37" bestFit="1" customWidth="1"/>
    <col min="3" max="3" width="21.6640625" style="37" bestFit="1" customWidth="1"/>
    <col min="4" max="4" width="28.33203125" style="37" bestFit="1" customWidth="1"/>
    <col min="5" max="5" width="10.5" style="37" customWidth="1"/>
    <col min="6" max="6" width="107.6640625" style="37" customWidth="1"/>
    <col min="7" max="8" width="22.5" style="37" bestFit="1" customWidth="1"/>
    <col min="9" max="9" width="7.5" style="37" bestFit="1" customWidth="1"/>
    <col min="10" max="10" width="9.5" style="60" customWidth="1"/>
    <col min="11" max="11" width="2.33203125" style="60" customWidth="1"/>
    <col min="12" max="12" width="11.83203125" style="60" hidden="1" customWidth="1"/>
    <col min="13" max="13" width="4" style="60" hidden="1" customWidth="1"/>
    <col min="14" max="14" width="10.1640625" style="60" hidden="1" customWidth="1"/>
    <col min="15" max="15" width="6" style="60" hidden="1" customWidth="1"/>
    <col min="16" max="16" width="9.83203125" style="60" hidden="1" customWidth="1"/>
    <col min="17" max="19" width="3.6640625" style="60" hidden="1" customWidth="1"/>
    <col min="20" max="20" width="3.5" style="60" hidden="1" customWidth="1"/>
    <col min="21" max="21" width="9.6640625" style="60" hidden="1" customWidth="1"/>
    <col min="22" max="22" width="6" style="60" hidden="1" customWidth="1"/>
    <col min="23" max="24" width="20.1640625" style="60" hidden="1" customWidth="1"/>
    <col min="25" max="25" width="4" style="60" hidden="1" customWidth="1"/>
    <col min="26" max="26" width="1.33203125" style="60" hidden="1" customWidth="1"/>
    <col min="27" max="27" width="8.33203125" style="60" hidden="1" customWidth="1"/>
    <col min="28" max="28" width="83.83203125" style="60" hidden="1" customWidth="1"/>
    <col min="29" max="29" width="31.1640625" style="37" customWidth="1"/>
    <col min="30" max="30" width="39.5" style="37" customWidth="1"/>
    <col min="31" max="16384" width="83.83203125" style="37"/>
  </cols>
  <sheetData>
    <row r="1" spans="1:28" s="55" customFormat="1" ht="12.75" hidden="1" x14ac:dyDescent="0.2">
      <c r="A1" s="56" t="s">
        <v>152</v>
      </c>
      <c r="B1" s="56" t="s">
        <v>153</v>
      </c>
      <c r="C1" s="56"/>
      <c r="D1" s="56" t="s">
        <v>154</v>
      </c>
      <c r="E1" s="56"/>
      <c r="F1" s="57" t="s">
        <v>12</v>
      </c>
      <c r="G1" s="56" t="s">
        <v>155</v>
      </c>
      <c r="H1" s="58" t="s">
        <v>156</v>
      </c>
      <c r="I1" s="59" t="s">
        <v>157</v>
      </c>
      <c r="J1" s="42" t="s">
        <v>158</v>
      </c>
      <c r="K1" s="40" t="s">
        <v>159</v>
      </c>
      <c r="L1" s="69">
        <v>43465</v>
      </c>
      <c r="M1" s="42">
        <v>31</v>
      </c>
      <c r="N1" s="42"/>
      <c r="O1" s="42"/>
      <c r="P1" s="42"/>
      <c r="Q1" s="42"/>
      <c r="R1" s="42"/>
      <c r="S1" s="42"/>
      <c r="T1" s="70" t="s">
        <v>156</v>
      </c>
      <c r="U1" s="39" t="s">
        <v>160</v>
      </c>
      <c r="V1" s="39" t="s">
        <v>153</v>
      </c>
      <c r="W1" s="42" t="s">
        <v>161</v>
      </c>
      <c r="X1" s="42" t="s">
        <v>162</v>
      </c>
      <c r="Y1" s="42" t="s">
        <v>156</v>
      </c>
      <c r="Z1" s="42"/>
      <c r="AA1" s="42"/>
      <c r="AB1" s="42"/>
    </row>
    <row r="2" spans="1:28" ht="13.5" thickBot="1" x14ac:dyDescent="0.25">
      <c r="A2" s="39"/>
      <c r="B2" s="39"/>
      <c r="C2" s="39"/>
      <c r="D2" s="39"/>
      <c r="E2" s="39"/>
      <c r="F2" s="40"/>
      <c r="G2" s="39"/>
      <c r="H2" s="41"/>
      <c r="I2" s="42"/>
      <c r="J2" s="42"/>
      <c r="K2" s="40"/>
      <c r="L2" s="69"/>
      <c r="M2" s="42"/>
      <c r="N2" s="42"/>
      <c r="O2" s="42"/>
      <c r="P2" s="42"/>
      <c r="Q2" s="42"/>
      <c r="R2" s="42"/>
      <c r="S2" s="42"/>
      <c r="T2" s="71"/>
      <c r="U2" s="39"/>
      <c r="V2" s="39" t="s">
        <v>153</v>
      </c>
      <c r="W2" s="42"/>
      <c r="X2" s="42"/>
      <c r="Y2" s="42"/>
      <c r="Z2" s="42"/>
      <c r="AA2" s="42"/>
      <c r="AB2" s="42"/>
    </row>
    <row r="3" spans="1:28" ht="18" x14ac:dyDescent="0.25">
      <c r="A3" s="38"/>
      <c r="B3" s="77" t="s">
        <v>163</v>
      </c>
      <c r="C3" s="78"/>
      <c r="D3" s="78"/>
      <c r="E3" s="78"/>
      <c r="F3" s="78"/>
      <c r="G3" s="78"/>
      <c r="H3" s="78"/>
      <c r="I3" s="73"/>
      <c r="J3" s="42"/>
      <c r="K3" s="42"/>
      <c r="L3" s="42" t="s">
        <v>260</v>
      </c>
      <c r="M3" s="42"/>
      <c r="N3" s="39" t="s">
        <v>264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0.25" x14ac:dyDescent="0.3">
      <c r="A4" s="38"/>
      <c r="B4" s="79" t="s">
        <v>164</v>
      </c>
      <c r="C4" s="80"/>
      <c r="D4" s="80"/>
      <c r="E4" s="80"/>
      <c r="F4" s="80"/>
      <c r="G4" s="80"/>
      <c r="H4" s="80"/>
      <c r="I4" s="74"/>
      <c r="J4" s="42"/>
      <c r="K4" s="42"/>
      <c r="L4" s="42" t="s">
        <v>254</v>
      </c>
      <c r="M4" s="42"/>
      <c r="N4" s="39" t="s">
        <v>266</v>
      </c>
      <c r="O4" s="42"/>
      <c r="P4" s="42"/>
      <c r="Q4" s="42"/>
      <c r="R4" s="42"/>
      <c r="S4" s="42"/>
      <c r="T4" s="42"/>
      <c r="U4" s="42" t="s">
        <v>165</v>
      </c>
      <c r="V4" s="42" t="s">
        <v>156</v>
      </c>
      <c r="W4" s="42">
        <v>12</v>
      </c>
      <c r="X4" s="42" t="s">
        <v>158</v>
      </c>
      <c r="Y4" s="42">
        <v>1</v>
      </c>
      <c r="Z4" s="42" t="s">
        <v>157</v>
      </c>
      <c r="AA4" s="42"/>
      <c r="AB4" s="42"/>
    </row>
    <row r="5" spans="1:28" ht="12.75" x14ac:dyDescent="0.2">
      <c r="A5" s="38"/>
      <c r="B5" s="81" t="s">
        <v>273</v>
      </c>
      <c r="C5" s="82"/>
      <c r="D5" s="82"/>
      <c r="E5" s="82"/>
      <c r="F5" s="82"/>
      <c r="G5" s="82"/>
      <c r="H5" s="82"/>
      <c r="I5" s="74"/>
      <c r="J5" s="42"/>
      <c r="K5" s="42"/>
      <c r="L5" s="42"/>
      <c r="M5" s="42"/>
      <c r="N5" s="39" t="s">
        <v>272</v>
      </c>
      <c r="O5" s="42"/>
      <c r="P5" s="42"/>
      <c r="Q5" s="42"/>
      <c r="R5" s="42"/>
      <c r="S5" s="42"/>
      <c r="T5" s="42"/>
      <c r="U5" s="42" t="s">
        <v>166</v>
      </c>
      <c r="V5" s="42" t="s">
        <v>156</v>
      </c>
      <c r="W5" s="42">
        <v>12</v>
      </c>
      <c r="X5" s="42" t="s">
        <v>158</v>
      </c>
      <c r="Y5" s="42">
        <v>2</v>
      </c>
      <c r="Z5" s="42" t="s">
        <v>167</v>
      </c>
      <c r="AA5" s="42"/>
      <c r="AB5" s="42"/>
    </row>
    <row r="6" spans="1:28" ht="48.75" customHeight="1" thickBot="1" x14ac:dyDescent="0.25">
      <c r="A6" s="38"/>
      <c r="B6" s="85"/>
      <c r="C6" s="86"/>
      <c r="D6" s="86"/>
      <c r="E6" s="86"/>
      <c r="F6" s="86"/>
      <c r="G6" s="86"/>
      <c r="H6" s="86"/>
      <c r="I6" s="8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>
        <v>3</v>
      </c>
      <c r="Z6" s="42" t="s">
        <v>168</v>
      </c>
      <c r="AA6" s="42"/>
      <c r="AB6" s="42"/>
    </row>
    <row r="7" spans="1:28" ht="15.75" x14ac:dyDescent="0.2">
      <c r="A7" s="38"/>
      <c r="B7" s="88"/>
      <c r="C7" s="89"/>
      <c r="D7" s="89"/>
      <c r="E7" s="89"/>
      <c r="F7" s="89"/>
      <c r="G7" s="89"/>
      <c r="H7" s="89"/>
      <c r="I7" s="90"/>
      <c r="J7" s="42"/>
      <c r="K7" s="42"/>
      <c r="L7" s="42" t="s">
        <v>253</v>
      </c>
      <c r="M7" s="42"/>
      <c r="N7" s="42" t="str">
        <f>MID(N3,2,2)</f>
        <v>09</v>
      </c>
      <c r="O7" s="42">
        <f t="shared" ref="O7:O12" si="0">VALUE(N7)</f>
        <v>9</v>
      </c>
      <c r="P7" s="42" t="str">
        <f>VLOOKUP(O7,$S$8:$T$23,2,0)</f>
        <v>Septiembre</v>
      </c>
      <c r="Q7" s="42"/>
      <c r="R7" s="42"/>
      <c r="S7" s="42"/>
      <c r="T7" s="42"/>
      <c r="U7" s="42" t="str">
        <f>MID(N4,2,2)</f>
        <v>12</v>
      </c>
      <c r="V7" s="42"/>
      <c r="W7" s="42"/>
      <c r="X7" s="42"/>
      <c r="Y7" s="42">
        <v>4</v>
      </c>
      <c r="Z7" s="42" t="s">
        <v>169</v>
      </c>
      <c r="AA7" s="42"/>
      <c r="AB7" s="42"/>
    </row>
    <row r="8" spans="1:28" ht="13.5" thickBot="1" x14ac:dyDescent="0.25">
      <c r="A8" s="38"/>
      <c r="B8" s="83" t="s">
        <v>262</v>
      </c>
      <c r="C8" s="84"/>
      <c r="D8" s="84"/>
      <c r="E8" s="84"/>
      <c r="F8" s="84"/>
      <c r="G8" s="84"/>
      <c r="H8" s="84"/>
      <c r="I8" s="76"/>
      <c r="J8" s="42"/>
      <c r="K8" s="42"/>
      <c r="L8" s="42" t="s">
        <v>254</v>
      </c>
      <c r="M8" s="42"/>
      <c r="N8" s="42" t="str">
        <f>MID(N4,2,2)</f>
        <v>12</v>
      </c>
      <c r="O8" s="42">
        <f t="shared" si="0"/>
        <v>12</v>
      </c>
      <c r="P8" s="42" t="str">
        <f>VLOOKUP(O8,$S$8:$T$23,2,0)</f>
        <v>Diciembre</v>
      </c>
      <c r="Q8" s="42"/>
      <c r="R8" s="42"/>
      <c r="S8" s="42">
        <f>VALUE(1)</f>
        <v>1</v>
      </c>
      <c r="T8" s="42" t="s">
        <v>157</v>
      </c>
      <c r="U8" s="42" t="str">
        <f>MID(U4,2,2)</f>
        <v>ct</v>
      </c>
      <c r="V8" s="42"/>
      <c r="W8" s="42"/>
      <c r="X8" s="42"/>
      <c r="Y8" s="42">
        <v>5</v>
      </c>
      <c r="Z8" s="42" t="s">
        <v>170</v>
      </c>
      <c r="AA8" s="42"/>
      <c r="AB8" s="42"/>
    </row>
    <row r="9" spans="1:28" ht="12.75" x14ac:dyDescent="0.2">
      <c r="A9" s="38"/>
      <c r="B9" s="61" t="s">
        <v>171</v>
      </c>
      <c r="C9" s="62" t="s">
        <v>274</v>
      </c>
      <c r="D9" s="62" t="s">
        <v>275</v>
      </c>
      <c r="E9" s="62"/>
      <c r="F9" s="63" t="s">
        <v>171</v>
      </c>
      <c r="G9" s="62" t="s">
        <v>274</v>
      </c>
      <c r="H9" s="64" t="s">
        <v>275</v>
      </c>
      <c r="I9" s="43"/>
      <c r="J9" s="42"/>
      <c r="K9" s="42"/>
      <c r="L9" s="42" t="s">
        <v>255</v>
      </c>
      <c r="M9" s="42"/>
      <c r="N9" s="42" t="str">
        <f>MID(N5,1,2)</f>
        <v>12</v>
      </c>
      <c r="O9" s="42">
        <f t="shared" si="0"/>
        <v>12</v>
      </c>
      <c r="Q9" s="42"/>
      <c r="R9" s="42"/>
      <c r="S9" s="42">
        <f>VALUE(2)</f>
        <v>2</v>
      </c>
      <c r="T9" s="42" t="s">
        <v>167</v>
      </c>
      <c r="U9" s="42" t="str">
        <f>MID(U5,1,2)</f>
        <v>An</v>
      </c>
      <c r="V9" s="42"/>
      <c r="W9" s="42"/>
      <c r="X9" s="42"/>
      <c r="Y9" s="42">
        <v>6</v>
      </c>
      <c r="Z9" s="42" t="s">
        <v>172</v>
      </c>
      <c r="AA9" s="42"/>
      <c r="AB9" s="42"/>
    </row>
    <row r="10" spans="1:28" ht="12.75" x14ac:dyDescent="0.2">
      <c r="A10" s="38"/>
      <c r="B10" s="65" t="s">
        <v>173</v>
      </c>
      <c r="C10" s="38"/>
      <c r="D10" s="38"/>
      <c r="E10" s="66"/>
      <c r="F10" s="66" t="s">
        <v>174</v>
      </c>
      <c r="G10" s="38"/>
      <c r="H10" s="38"/>
      <c r="I10" s="44"/>
      <c r="J10" s="42"/>
      <c r="K10" s="42"/>
      <c r="L10" s="42" t="s">
        <v>256</v>
      </c>
      <c r="M10" s="42"/>
      <c r="N10" s="42" t="str">
        <f>MID(N5,4,2)</f>
        <v>05</v>
      </c>
      <c r="O10" s="42">
        <f t="shared" si="0"/>
        <v>5</v>
      </c>
      <c r="P10" s="60" t="str">
        <f>VLOOKUP(O10,S8:T19,2,0)</f>
        <v>Mayo</v>
      </c>
      <c r="Q10" s="42"/>
      <c r="R10" s="42"/>
      <c r="S10" s="42">
        <f>VALUE(3)</f>
        <v>3</v>
      </c>
      <c r="T10" s="42" t="s">
        <v>168</v>
      </c>
      <c r="U10" s="42" t="str">
        <f>MID(U5,4,2)</f>
        <v>er</v>
      </c>
      <c r="V10" s="42"/>
      <c r="W10" s="42"/>
      <c r="X10" s="42"/>
      <c r="Y10" s="42">
        <v>7</v>
      </c>
      <c r="Z10" s="42" t="s">
        <v>175</v>
      </c>
      <c r="AA10" s="42"/>
      <c r="AB10" s="42"/>
    </row>
    <row r="11" spans="1:28" ht="12.75" x14ac:dyDescent="0.2">
      <c r="A11" s="38"/>
      <c r="B11" s="65" t="s">
        <v>176</v>
      </c>
      <c r="C11" s="66"/>
      <c r="D11" s="46"/>
      <c r="E11" s="46"/>
      <c r="F11" s="66" t="s">
        <v>177</v>
      </c>
      <c r="G11" s="46"/>
      <c r="H11" s="46"/>
      <c r="I11" s="44"/>
      <c r="J11" s="42"/>
      <c r="K11" s="42"/>
      <c r="L11" s="42" t="s">
        <v>257</v>
      </c>
      <c r="M11" s="42"/>
      <c r="N11" s="42" t="str">
        <f>MID(N3,5,4)</f>
        <v>2024</v>
      </c>
      <c r="O11" s="42">
        <f t="shared" si="0"/>
        <v>2024</v>
      </c>
      <c r="Q11" s="42"/>
      <c r="R11" s="42"/>
      <c r="S11" s="42">
        <f>VALUE(4)</f>
        <v>4</v>
      </c>
      <c r="T11" s="42" t="s">
        <v>169</v>
      </c>
      <c r="U11" s="42" t="str">
        <f>MID(U5,7,4)</f>
        <v>or</v>
      </c>
      <c r="V11" s="42"/>
      <c r="W11" s="42"/>
      <c r="X11" s="42"/>
      <c r="Y11" s="42">
        <v>8</v>
      </c>
      <c r="Z11" s="42" t="s">
        <v>178</v>
      </c>
      <c r="AA11" s="42"/>
      <c r="AB11" s="42"/>
    </row>
    <row r="12" spans="1:28" ht="12.75" x14ac:dyDescent="0.2">
      <c r="A12" s="38"/>
      <c r="B12" s="61" t="s">
        <v>179</v>
      </c>
      <c r="C12" s="48">
        <v>3586156919.5999999</v>
      </c>
      <c r="D12" s="48">
        <v>2697592194.3099999</v>
      </c>
      <c r="E12" s="48"/>
      <c r="F12" s="66" t="s">
        <v>180</v>
      </c>
      <c r="G12" s="48">
        <v>2165539577</v>
      </c>
      <c r="H12" s="48">
        <v>4289743046.9499993</v>
      </c>
      <c r="I12" s="44"/>
      <c r="J12" s="42"/>
      <c r="K12" s="42"/>
      <c r="L12" s="42"/>
      <c r="M12" s="42"/>
      <c r="N12" s="42" t="str">
        <f>MID(N4,5,4)</f>
        <v>2023</v>
      </c>
      <c r="O12" s="42">
        <f t="shared" si="0"/>
        <v>2023</v>
      </c>
      <c r="Q12" s="42"/>
      <c r="R12" s="42"/>
      <c r="S12" s="42">
        <f>VALUE(5)</f>
        <v>5</v>
      </c>
      <c r="T12" s="42" t="s">
        <v>170</v>
      </c>
      <c r="U12" s="42"/>
      <c r="V12" s="42"/>
      <c r="W12" s="42"/>
      <c r="X12" s="42"/>
      <c r="Y12" s="42">
        <v>9</v>
      </c>
      <c r="Z12" s="42" t="s">
        <v>181</v>
      </c>
      <c r="AA12" s="42"/>
      <c r="AB12" s="42"/>
    </row>
    <row r="13" spans="1:28" ht="12.75" x14ac:dyDescent="0.2">
      <c r="A13" s="38"/>
      <c r="B13" s="47" t="s">
        <v>38</v>
      </c>
      <c r="C13" s="45">
        <v>715476021.80999994</v>
      </c>
      <c r="D13" s="45">
        <v>654951530.98000002</v>
      </c>
      <c r="E13" s="45"/>
      <c r="F13" s="46" t="s">
        <v>90</v>
      </c>
      <c r="G13" s="45">
        <v>738829873.30999994</v>
      </c>
      <c r="H13" s="45">
        <v>1314081573.49</v>
      </c>
      <c r="I13" s="44"/>
      <c r="J13" s="42"/>
      <c r="K13" s="42"/>
      <c r="L13" s="42"/>
      <c r="M13" s="42"/>
      <c r="N13" s="42"/>
      <c r="O13" s="42"/>
      <c r="Q13" s="42"/>
      <c r="R13" s="42"/>
      <c r="S13" s="42">
        <f>VALUE(6)</f>
        <v>6</v>
      </c>
      <c r="T13" s="42" t="s">
        <v>172</v>
      </c>
      <c r="U13" s="42"/>
      <c r="V13" s="42"/>
      <c r="W13" s="42"/>
      <c r="X13" s="42"/>
      <c r="Y13" s="42">
        <v>10</v>
      </c>
      <c r="Z13" s="42" t="s">
        <v>182</v>
      </c>
      <c r="AA13" s="42"/>
      <c r="AB13" s="42"/>
    </row>
    <row r="14" spans="1:28" ht="12.75" x14ac:dyDescent="0.2">
      <c r="A14" s="38"/>
      <c r="B14" s="47" t="s">
        <v>39</v>
      </c>
      <c r="C14" s="45">
        <v>875763405.83000004</v>
      </c>
      <c r="D14" s="45">
        <v>53698553.210000001</v>
      </c>
      <c r="E14" s="45"/>
      <c r="F14" s="46" t="s">
        <v>91</v>
      </c>
      <c r="G14" s="45">
        <v>270895120.89999998</v>
      </c>
      <c r="H14" s="45">
        <v>933595866.36000001</v>
      </c>
      <c r="I14" s="44"/>
      <c r="J14" s="42"/>
      <c r="K14" s="42"/>
      <c r="L14" s="42" t="s">
        <v>258</v>
      </c>
      <c r="M14" s="42"/>
      <c r="N14" s="42" t="str">
        <f>MID(N4,5,4)</f>
        <v>2023</v>
      </c>
      <c r="O14" s="42"/>
      <c r="Q14" s="42"/>
      <c r="R14" s="42"/>
      <c r="S14" s="42">
        <f>VALUE(7)</f>
        <v>7</v>
      </c>
      <c r="T14" s="42" t="s">
        <v>175</v>
      </c>
      <c r="U14" s="42" t="str">
        <f>MID(U4,5,4)</f>
        <v>al</v>
      </c>
      <c r="V14" s="42"/>
      <c r="W14" s="42"/>
      <c r="X14" s="42"/>
      <c r="Y14" s="42">
        <v>11</v>
      </c>
      <c r="Z14" s="42" t="s">
        <v>183</v>
      </c>
      <c r="AA14" s="42"/>
      <c r="AB14" s="42"/>
    </row>
    <row r="15" spans="1:28" ht="12.75" x14ac:dyDescent="0.2">
      <c r="A15" s="38"/>
      <c r="B15" s="47" t="s">
        <v>40</v>
      </c>
      <c r="C15" s="45">
        <v>0</v>
      </c>
      <c r="D15" s="45">
        <v>0</v>
      </c>
      <c r="E15" s="45"/>
      <c r="F15" s="46" t="s">
        <v>184</v>
      </c>
      <c r="G15" s="45">
        <v>47002426.469999999</v>
      </c>
      <c r="H15" s="45">
        <v>916836509.72000003</v>
      </c>
      <c r="I15" s="44"/>
      <c r="J15" s="42"/>
      <c r="K15" s="42"/>
      <c r="L15" s="42" t="s">
        <v>259</v>
      </c>
      <c r="M15" s="42"/>
      <c r="N15" s="42" t="str">
        <f>MID(N3,5,4)</f>
        <v>2024</v>
      </c>
      <c r="O15" s="42"/>
      <c r="Q15" s="42"/>
      <c r="R15" s="42"/>
      <c r="S15" s="42">
        <f>VALUE(8)</f>
        <v>8</v>
      </c>
      <c r="T15" s="42" t="s">
        <v>178</v>
      </c>
      <c r="U15" s="42" t="str">
        <f>MID(U3,5,4)</f>
        <v/>
      </c>
      <c r="V15" s="42"/>
      <c r="W15" s="42"/>
      <c r="X15" s="42"/>
      <c r="Y15" s="42">
        <v>12</v>
      </c>
      <c r="Z15" s="42" t="s">
        <v>158</v>
      </c>
      <c r="AA15" s="42"/>
      <c r="AB15" s="42"/>
    </row>
    <row r="16" spans="1:28" ht="12.75" x14ac:dyDescent="0.2">
      <c r="A16" s="38"/>
      <c r="B16" s="47" t="s">
        <v>41</v>
      </c>
      <c r="C16" s="45">
        <v>557529887.59000003</v>
      </c>
      <c r="D16" s="45">
        <v>356184486</v>
      </c>
      <c r="E16" s="45"/>
      <c r="F16" s="46" t="s">
        <v>185</v>
      </c>
      <c r="G16" s="45">
        <v>69454878.519999996</v>
      </c>
      <c r="H16" s="45">
        <v>70994319.849999994</v>
      </c>
      <c r="I16" s="44"/>
      <c r="J16" s="42"/>
      <c r="K16" s="42"/>
      <c r="L16" s="42"/>
      <c r="M16" s="42"/>
      <c r="N16" s="42"/>
      <c r="O16" s="42"/>
      <c r="Q16" s="42"/>
      <c r="R16" s="42"/>
      <c r="S16" s="42">
        <f>VALUE(9)</f>
        <v>9</v>
      </c>
      <c r="T16" s="42" t="s">
        <v>181</v>
      </c>
      <c r="U16" s="42"/>
      <c r="V16" s="42"/>
      <c r="W16" s="42"/>
      <c r="X16" s="42"/>
      <c r="Y16" s="42"/>
      <c r="Z16" s="42"/>
      <c r="AA16" s="42"/>
      <c r="AB16" s="42"/>
    </row>
    <row r="17" spans="2:20" ht="12.75" x14ac:dyDescent="0.2">
      <c r="B17" s="47" t="s">
        <v>42</v>
      </c>
      <c r="C17" s="45">
        <v>1437358598.3699999</v>
      </c>
      <c r="D17" s="45">
        <v>1632728618.1199999</v>
      </c>
      <c r="E17" s="45"/>
      <c r="F17" s="46" t="s">
        <v>94</v>
      </c>
      <c r="G17" s="45">
        <v>737210748.59000003</v>
      </c>
      <c r="H17" s="45">
        <v>975442829.03999996</v>
      </c>
      <c r="I17" s="44"/>
      <c r="L17" s="60" t="str">
        <f>CONCATENATE("01/",IF(OR(N7="13",N7="14",N7="15",N7="16"),12,N7),"/",N15)</f>
        <v>01/09/2024</v>
      </c>
      <c r="N17" s="60" t="str">
        <f>CONCATENATE("01/",P7,"/",P15)</f>
        <v>01/Septiembre/</v>
      </c>
      <c r="Q17" s="42"/>
      <c r="R17" s="42"/>
      <c r="S17" s="42">
        <f>VALUE(10)</f>
        <v>10</v>
      </c>
      <c r="T17" s="42" t="s">
        <v>182</v>
      </c>
    </row>
    <row r="18" spans="2:20" ht="12.75" x14ac:dyDescent="0.2">
      <c r="B18" s="53" t="s">
        <v>186</v>
      </c>
      <c r="C18" s="45">
        <v>0</v>
      </c>
      <c r="D18" s="45">
        <v>0</v>
      </c>
      <c r="E18" s="45"/>
      <c r="F18" s="54" t="s">
        <v>187</v>
      </c>
      <c r="G18" s="45">
        <v>4270088.43</v>
      </c>
      <c r="H18" s="45">
        <v>3538321.27</v>
      </c>
      <c r="I18" s="44"/>
      <c r="L18" s="72">
        <f>EOMONTH(L17,0)</f>
        <v>45565</v>
      </c>
      <c r="N18" s="72" t="e">
        <f>EOMONTH(N17,0)</f>
        <v>#VALUE!</v>
      </c>
      <c r="Q18" s="42"/>
      <c r="R18" s="42"/>
      <c r="S18" s="42">
        <f>VALUE(11)</f>
        <v>11</v>
      </c>
      <c r="T18" s="42" t="s">
        <v>183</v>
      </c>
    </row>
    <row r="19" spans="2:20" ht="12.75" x14ac:dyDescent="0.2">
      <c r="B19" s="47" t="s">
        <v>44</v>
      </c>
      <c r="C19" s="45">
        <v>29006</v>
      </c>
      <c r="D19" s="45">
        <v>29006</v>
      </c>
      <c r="E19" s="45"/>
      <c r="F19" s="46" t="s">
        <v>96</v>
      </c>
      <c r="G19" s="45">
        <v>154934486.44</v>
      </c>
      <c r="H19" s="45">
        <v>3925567</v>
      </c>
      <c r="I19" s="44"/>
      <c r="L19" s="72"/>
      <c r="Q19" s="42"/>
      <c r="R19" s="42"/>
      <c r="S19" s="42">
        <f>VALUE(12)</f>
        <v>12</v>
      </c>
      <c r="T19" s="42" t="s">
        <v>158</v>
      </c>
    </row>
    <row r="20" spans="2:20" ht="12.75" x14ac:dyDescent="0.2">
      <c r="B20" s="61" t="s">
        <v>188</v>
      </c>
      <c r="C20" s="48">
        <v>3469876971.1799998</v>
      </c>
      <c r="D20" s="48">
        <v>1332014663.8499999</v>
      </c>
      <c r="E20" s="45"/>
      <c r="F20" s="46" t="s">
        <v>189</v>
      </c>
      <c r="G20" s="45">
        <v>229057.07</v>
      </c>
      <c r="H20" s="45">
        <v>591776.97</v>
      </c>
      <c r="I20" s="44"/>
      <c r="L20" s="60" t="str">
        <f>CONCATENATE("01/",IF(OR(N8="13",N8="14",N8="15",N8="16"),"12",N8),"/",N14)</f>
        <v>01/12/2023</v>
      </c>
      <c r="S20" s="42">
        <v>13</v>
      </c>
      <c r="T20" s="42" t="s">
        <v>158</v>
      </c>
    </row>
    <row r="21" spans="2:20" ht="12.75" x14ac:dyDescent="0.2">
      <c r="B21" s="47" t="s">
        <v>46</v>
      </c>
      <c r="C21" s="45">
        <v>0</v>
      </c>
      <c r="D21" s="45">
        <v>0</v>
      </c>
      <c r="E21" s="45"/>
      <c r="F21" s="46" t="s">
        <v>98</v>
      </c>
      <c r="G21" s="45">
        <v>142712897.27000001</v>
      </c>
      <c r="H21" s="45">
        <v>70736283.25</v>
      </c>
      <c r="I21" s="44"/>
      <c r="L21" s="72">
        <f>EOMONTH(L20,0)</f>
        <v>45291</v>
      </c>
      <c r="S21" s="42">
        <v>14</v>
      </c>
      <c r="T21" s="42" t="s">
        <v>158</v>
      </c>
    </row>
    <row r="22" spans="2:20" ht="12.75" x14ac:dyDescent="0.2">
      <c r="B22" s="47" t="s">
        <v>47</v>
      </c>
      <c r="C22" s="45">
        <v>39501.97</v>
      </c>
      <c r="D22" s="45">
        <v>39501.97</v>
      </c>
      <c r="E22" s="45"/>
      <c r="F22" s="66" t="s">
        <v>190</v>
      </c>
      <c r="G22" s="48">
        <v>500000000.06</v>
      </c>
      <c r="H22" s="48">
        <v>233333340</v>
      </c>
      <c r="I22" s="44"/>
      <c r="S22" s="42">
        <v>15</v>
      </c>
      <c r="T22" s="42" t="s">
        <v>158</v>
      </c>
    </row>
    <row r="23" spans="2:20" ht="12.75" x14ac:dyDescent="0.2">
      <c r="B23" s="47" t="s">
        <v>48</v>
      </c>
      <c r="C23" s="45">
        <v>2690303808.1300001</v>
      </c>
      <c r="D23" s="45">
        <v>528200041.80000001</v>
      </c>
      <c r="E23" s="45"/>
      <c r="F23" s="46" t="s">
        <v>100</v>
      </c>
      <c r="G23" s="45">
        <v>500000000.06</v>
      </c>
      <c r="H23" s="45">
        <v>233333340</v>
      </c>
      <c r="I23" s="44"/>
      <c r="L23" s="60" t="str">
        <f>TEXT(L18,"dd")</f>
        <v>30</v>
      </c>
      <c r="N23" s="60" t="e">
        <f>TEXT(N18,"dd")</f>
        <v>#VALUE!</v>
      </c>
      <c r="S23" s="42">
        <v>16</v>
      </c>
      <c r="T23" s="42" t="s">
        <v>158</v>
      </c>
    </row>
    <row r="24" spans="2:20" ht="12.75" x14ac:dyDescent="0.2">
      <c r="B24" s="47" t="s">
        <v>49</v>
      </c>
      <c r="C24" s="45">
        <v>7313.43</v>
      </c>
      <c r="D24" s="45">
        <v>70695.61</v>
      </c>
      <c r="E24" s="45"/>
      <c r="F24" s="46" t="s">
        <v>191</v>
      </c>
      <c r="G24" s="45">
        <v>0</v>
      </c>
      <c r="H24" s="45">
        <v>0</v>
      </c>
      <c r="I24" s="44"/>
      <c r="L24" s="60" t="str">
        <f>TEXT(L21,"dd")</f>
        <v>31</v>
      </c>
    </row>
    <row r="25" spans="2:20" ht="12.75" x14ac:dyDescent="0.2">
      <c r="B25" s="47" t="s">
        <v>50</v>
      </c>
      <c r="C25" s="45">
        <v>53153446.189999998</v>
      </c>
      <c r="D25" s="45">
        <v>53103036.469999999</v>
      </c>
      <c r="E25" s="45"/>
      <c r="F25" s="46" t="s">
        <v>102</v>
      </c>
      <c r="G25" s="45">
        <v>0</v>
      </c>
      <c r="H25" s="45">
        <v>0</v>
      </c>
      <c r="I25" s="44"/>
    </row>
    <row r="26" spans="2:20" ht="12.75" x14ac:dyDescent="0.2">
      <c r="B26" s="47" t="s">
        <v>51</v>
      </c>
      <c r="C26" s="45">
        <v>37990558.299999997</v>
      </c>
      <c r="D26" s="45">
        <v>28935986.23</v>
      </c>
      <c r="E26" s="45"/>
      <c r="F26" s="66" t="s">
        <v>192</v>
      </c>
      <c r="G26" s="48">
        <v>29957246.190000001</v>
      </c>
      <c r="H26" s="48">
        <v>127482353.45</v>
      </c>
      <c r="I26" s="44"/>
      <c r="L26" s="60" t="str">
        <f>CONCATENATE("Al"," ",L23," ","de"," ",P7," ","del"," ",O11," ","y"," ","al"," ",L24," ","de"," ",P8," ","del"," ",O12)</f>
        <v>Al 30 de Septiembre del 2024 y al 31 de Diciembre del 2023</v>
      </c>
    </row>
    <row r="27" spans="2:20" ht="12.75" x14ac:dyDescent="0.2">
      <c r="B27" s="47" t="s">
        <v>193</v>
      </c>
      <c r="C27" s="45">
        <v>688382343.15999997</v>
      </c>
      <c r="D27" s="45">
        <v>721665401.76999998</v>
      </c>
      <c r="E27" s="45"/>
      <c r="F27" s="46" t="s">
        <v>104</v>
      </c>
      <c r="G27" s="45">
        <v>29957246.190000001</v>
      </c>
      <c r="H27" s="45">
        <v>127482353.45</v>
      </c>
      <c r="I27" s="44"/>
      <c r="L27" s="60" t="str">
        <f>CONCATENATE("Al"," ",L23," ","de"," ",P8," ","del"," ",O12," ","y"," ","al"," ",L23," ","de"," ",P7," ","del"," ",O11)</f>
        <v>Al 30 de Diciembre del 2023 y al 30 de Septiembre del 2024</v>
      </c>
    </row>
    <row r="28" spans="2:20" ht="12.75" x14ac:dyDescent="0.2">
      <c r="B28" s="65" t="s">
        <v>194</v>
      </c>
      <c r="C28" s="48">
        <v>406973358.93000001</v>
      </c>
      <c r="D28" s="48">
        <v>366264146.16000003</v>
      </c>
      <c r="E28" s="45"/>
      <c r="F28" s="46" t="s">
        <v>105</v>
      </c>
      <c r="G28" s="45">
        <v>0</v>
      </c>
      <c r="H28" s="45">
        <v>0</v>
      </c>
      <c r="I28" s="44"/>
    </row>
    <row r="29" spans="2:20" ht="12.75" x14ac:dyDescent="0.2">
      <c r="B29" s="53" t="s">
        <v>195</v>
      </c>
      <c r="C29" s="45">
        <v>0</v>
      </c>
      <c r="D29" s="45">
        <v>0</v>
      </c>
      <c r="E29" s="45"/>
      <c r="F29" s="66" t="s">
        <v>196</v>
      </c>
      <c r="G29" s="48">
        <v>0</v>
      </c>
      <c r="H29" s="48">
        <v>0</v>
      </c>
      <c r="I29" s="44"/>
    </row>
    <row r="30" spans="2:20" ht="12.75" x14ac:dyDescent="0.2">
      <c r="B30" s="47" t="s">
        <v>197</v>
      </c>
      <c r="C30" s="45">
        <v>0</v>
      </c>
      <c r="D30" s="45">
        <v>0</v>
      </c>
      <c r="E30" s="45"/>
      <c r="F30" s="66" t="s">
        <v>198</v>
      </c>
      <c r="G30" s="48">
        <v>0</v>
      </c>
      <c r="H30" s="48">
        <v>0</v>
      </c>
      <c r="I30" s="44"/>
    </row>
    <row r="31" spans="2:20" ht="12.75" x14ac:dyDescent="0.2">
      <c r="B31" s="47" t="s">
        <v>199</v>
      </c>
      <c r="C31" s="45">
        <v>0</v>
      </c>
      <c r="D31" s="45">
        <v>0</v>
      </c>
      <c r="E31" s="45"/>
      <c r="F31" s="46" t="s">
        <v>108</v>
      </c>
      <c r="G31" s="45">
        <v>0</v>
      </c>
      <c r="H31" s="45">
        <v>0</v>
      </c>
      <c r="I31" s="44"/>
    </row>
    <row r="32" spans="2:20" ht="12.75" x14ac:dyDescent="0.2">
      <c r="B32" s="47" t="s">
        <v>200</v>
      </c>
      <c r="C32" s="45">
        <v>406973358.93000001</v>
      </c>
      <c r="D32" s="45">
        <v>366264146.16000003</v>
      </c>
      <c r="E32" s="45"/>
      <c r="F32" s="46" t="s">
        <v>109</v>
      </c>
      <c r="G32" s="45">
        <v>0</v>
      </c>
      <c r="H32" s="45">
        <v>0</v>
      </c>
      <c r="I32" s="44"/>
    </row>
    <row r="33" spans="2:9" ht="12.75" x14ac:dyDescent="0.2">
      <c r="B33" s="47" t="s">
        <v>201</v>
      </c>
      <c r="C33" s="45">
        <v>0</v>
      </c>
      <c r="D33" s="45">
        <v>0</v>
      </c>
      <c r="E33" s="45"/>
      <c r="F33" s="46" t="s">
        <v>110</v>
      </c>
      <c r="G33" s="45">
        <v>0</v>
      </c>
      <c r="H33" s="45">
        <v>0</v>
      </c>
      <c r="I33" s="44"/>
    </row>
    <row r="34" spans="2:9" ht="12.75" x14ac:dyDescent="0.2">
      <c r="B34" s="65" t="s">
        <v>202</v>
      </c>
      <c r="C34" s="48">
        <v>0</v>
      </c>
      <c r="D34" s="48">
        <v>0</v>
      </c>
      <c r="E34" s="45"/>
      <c r="F34" s="66" t="s">
        <v>203</v>
      </c>
      <c r="G34" s="48">
        <v>224474758.44</v>
      </c>
      <c r="H34" s="48">
        <v>223340013.91</v>
      </c>
      <c r="I34" s="44"/>
    </row>
    <row r="35" spans="2:9" ht="12.75" x14ac:dyDescent="0.2">
      <c r="B35" s="47" t="s">
        <v>60</v>
      </c>
      <c r="C35" s="45">
        <v>0</v>
      </c>
      <c r="D35" s="45">
        <v>0</v>
      </c>
      <c r="E35" s="45"/>
      <c r="F35" s="46" t="s">
        <v>112</v>
      </c>
      <c r="G35" s="45">
        <v>14926447.08</v>
      </c>
      <c r="H35" s="45">
        <v>14829780.58</v>
      </c>
      <c r="I35" s="44"/>
    </row>
    <row r="36" spans="2:9" ht="12.75" x14ac:dyDescent="0.2">
      <c r="B36" s="47" t="s">
        <v>61</v>
      </c>
      <c r="C36" s="45">
        <v>0</v>
      </c>
      <c r="D36" s="45">
        <v>0</v>
      </c>
      <c r="E36" s="45"/>
      <c r="F36" s="46" t="s">
        <v>113</v>
      </c>
      <c r="G36" s="45">
        <v>209548311.36000001</v>
      </c>
      <c r="H36" s="45">
        <v>208510233.33000001</v>
      </c>
      <c r="I36" s="44"/>
    </row>
    <row r="37" spans="2:9" ht="12.75" x14ac:dyDescent="0.2">
      <c r="B37" s="47" t="s">
        <v>62</v>
      </c>
      <c r="C37" s="45">
        <v>0</v>
      </c>
      <c r="D37" s="45">
        <v>0</v>
      </c>
      <c r="E37" s="45"/>
      <c r="F37" s="46" t="s">
        <v>114</v>
      </c>
      <c r="G37" s="45">
        <v>0</v>
      </c>
      <c r="H37" s="45">
        <v>0</v>
      </c>
      <c r="I37" s="44"/>
    </row>
    <row r="38" spans="2:9" ht="12.75" x14ac:dyDescent="0.2">
      <c r="B38" s="47" t="s">
        <v>204</v>
      </c>
      <c r="C38" s="45">
        <v>0</v>
      </c>
      <c r="D38" s="45">
        <v>0</v>
      </c>
      <c r="E38" s="45"/>
      <c r="F38" s="46" t="s">
        <v>205</v>
      </c>
      <c r="G38" s="45">
        <v>0</v>
      </c>
      <c r="H38" s="45">
        <v>0</v>
      </c>
      <c r="I38" s="44"/>
    </row>
    <row r="39" spans="2:9" ht="12.75" x14ac:dyDescent="0.2">
      <c r="B39" s="47" t="s">
        <v>64</v>
      </c>
      <c r="C39" s="45">
        <v>0</v>
      </c>
      <c r="D39" s="45">
        <v>0</v>
      </c>
      <c r="E39" s="45"/>
      <c r="F39" s="46" t="s">
        <v>206</v>
      </c>
      <c r="G39" s="45">
        <v>0</v>
      </c>
      <c r="H39" s="45">
        <v>0</v>
      </c>
      <c r="I39" s="44"/>
    </row>
    <row r="40" spans="2:9" ht="12.75" x14ac:dyDescent="0.2">
      <c r="B40" s="65" t="s">
        <v>207</v>
      </c>
      <c r="C40" s="48">
        <v>486820.21</v>
      </c>
      <c r="D40" s="48">
        <v>486820.21</v>
      </c>
      <c r="E40" s="45"/>
      <c r="F40" s="46" t="s">
        <v>117</v>
      </c>
      <c r="G40" s="45">
        <v>0</v>
      </c>
      <c r="H40" s="45">
        <v>0</v>
      </c>
      <c r="I40" s="44"/>
    </row>
    <row r="41" spans="2:9" ht="12.75" x14ac:dyDescent="0.2">
      <c r="B41" s="65" t="s">
        <v>208</v>
      </c>
      <c r="C41" s="48">
        <v>0</v>
      </c>
      <c r="D41" s="48">
        <v>0</v>
      </c>
      <c r="E41" s="45"/>
      <c r="F41" s="66" t="s">
        <v>209</v>
      </c>
      <c r="G41" s="48">
        <v>0</v>
      </c>
      <c r="H41" s="48">
        <v>0</v>
      </c>
      <c r="I41" s="44"/>
    </row>
    <row r="42" spans="2:9" ht="12.75" x14ac:dyDescent="0.2">
      <c r="B42" s="47" t="s">
        <v>210</v>
      </c>
      <c r="C42" s="45">
        <v>0</v>
      </c>
      <c r="D42" s="45">
        <v>0</v>
      </c>
      <c r="E42" s="45"/>
      <c r="F42" s="46" t="s">
        <v>119</v>
      </c>
      <c r="G42" s="45">
        <v>0</v>
      </c>
      <c r="H42" s="45">
        <v>0</v>
      </c>
      <c r="I42" s="44"/>
    </row>
    <row r="43" spans="2:9" ht="12.75" x14ac:dyDescent="0.2">
      <c r="B43" s="47" t="s">
        <v>68</v>
      </c>
      <c r="C43" s="45">
        <v>0</v>
      </c>
      <c r="D43" s="45">
        <v>0</v>
      </c>
      <c r="E43" s="45"/>
      <c r="F43" s="46" t="s">
        <v>120</v>
      </c>
      <c r="G43" s="45">
        <v>0</v>
      </c>
      <c r="H43" s="45">
        <v>0</v>
      </c>
      <c r="I43" s="44"/>
    </row>
    <row r="44" spans="2:9" ht="12.75" x14ac:dyDescent="0.2">
      <c r="B44" s="65" t="s">
        <v>211</v>
      </c>
      <c r="C44" s="48">
        <v>0</v>
      </c>
      <c r="D44" s="48">
        <v>0</v>
      </c>
      <c r="E44" s="45"/>
      <c r="F44" s="46" t="s">
        <v>121</v>
      </c>
      <c r="G44" s="45">
        <v>0</v>
      </c>
      <c r="H44" s="45">
        <v>0</v>
      </c>
      <c r="I44" s="44"/>
    </row>
    <row r="45" spans="2:9" ht="12.75" x14ac:dyDescent="0.2">
      <c r="B45" s="47" t="s">
        <v>70</v>
      </c>
      <c r="C45" s="45">
        <v>0</v>
      </c>
      <c r="D45" s="45">
        <v>0</v>
      </c>
      <c r="E45" s="45"/>
      <c r="F45" s="66" t="s">
        <v>212</v>
      </c>
      <c r="G45" s="48">
        <v>2152713564.5100002</v>
      </c>
      <c r="H45" s="48">
        <v>2255719638.2600002</v>
      </c>
      <c r="I45" s="44"/>
    </row>
    <row r="46" spans="2:9" ht="12.75" x14ac:dyDescent="0.2">
      <c r="B46" s="47" t="s">
        <v>71</v>
      </c>
      <c r="C46" s="45">
        <v>0</v>
      </c>
      <c r="D46" s="45">
        <v>0</v>
      </c>
      <c r="E46" s="45"/>
      <c r="F46" s="46" t="s">
        <v>123</v>
      </c>
      <c r="G46" s="45">
        <v>4618608.92</v>
      </c>
      <c r="H46" s="45">
        <v>4256314.38</v>
      </c>
      <c r="I46" s="44"/>
    </row>
    <row r="47" spans="2:9" ht="12.75" x14ac:dyDescent="0.2">
      <c r="B47" s="47" t="s">
        <v>213</v>
      </c>
      <c r="C47" s="45">
        <v>0</v>
      </c>
      <c r="D47" s="45">
        <v>0</v>
      </c>
      <c r="E47" s="45"/>
      <c r="F47" s="46" t="s">
        <v>124</v>
      </c>
      <c r="G47" s="45">
        <v>1473109444.3800001</v>
      </c>
      <c r="H47" s="45">
        <v>1712820320.5599999</v>
      </c>
      <c r="I47" s="44"/>
    </row>
    <row r="48" spans="2:9" ht="12.75" x14ac:dyDescent="0.2">
      <c r="B48" s="47" t="s">
        <v>73</v>
      </c>
      <c r="C48" s="45">
        <v>0</v>
      </c>
      <c r="D48" s="45">
        <v>0</v>
      </c>
      <c r="E48" s="45"/>
      <c r="F48" s="46" t="s">
        <v>125</v>
      </c>
      <c r="G48" s="45">
        <v>674985511.21000004</v>
      </c>
      <c r="H48" s="45">
        <v>538643003.32000005</v>
      </c>
      <c r="I48" s="44"/>
    </row>
    <row r="49" spans="2:30" ht="12.75" x14ac:dyDescent="0.2">
      <c r="B49" s="47"/>
      <c r="C49" s="45"/>
      <c r="D49" s="45"/>
      <c r="E49" s="45"/>
      <c r="F49" s="46"/>
      <c r="G49" s="45"/>
      <c r="H49" s="45"/>
      <c r="I49" s="44"/>
    </row>
    <row r="50" spans="2:30" ht="12.75" x14ac:dyDescent="0.2">
      <c r="B50" s="65" t="s">
        <v>214</v>
      </c>
      <c r="C50" s="48">
        <v>7463494069.9200001</v>
      </c>
      <c r="D50" s="48">
        <v>4396357824.5299997</v>
      </c>
      <c r="E50" s="45"/>
      <c r="F50" s="66" t="s">
        <v>215</v>
      </c>
      <c r="G50" s="48">
        <f>+G12+G22+G26+G29+G30+G34+G41+G45</f>
        <v>5072685146.2000008</v>
      </c>
      <c r="H50" s="48">
        <f>+H12+H22+H26+H29+H30+H34+H41+H45</f>
        <v>7129618392.5699987</v>
      </c>
      <c r="I50" s="44"/>
      <c r="AC50" s="75"/>
      <c r="AD50" s="75"/>
    </row>
    <row r="51" spans="2:30" ht="12.75" x14ac:dyDescent="0.2">
      <c r="B51" s="47"/>
      <c r="C51" s="45"/>
      <c r="D51" s="45"/>
      <c r="E51" s="45"/>
      <c r="F51" s="46"/>
      <c r="G51" s="45"/>
      <c r="H51" s="45"/>
      <c r="I51" s="44"/>
    </row>
    <row r="52" spans="2:30" ht="12.75" x14ac:dyDescent="0.2">
      <c r="B52" s="65" t="s">
        <v>216</v>
      </c>
      <c r="C52" s="45"/>
      <c r="D52" s="45"/>
      <c r="E52" s="45"/>
      <c r="F52" s="66" t="s">
        <v>217</v>
      </c>
      <c r="G52" s="45"/>
      <c r="H52" s="45"/>
      <c r="I52" s="44"/>
    </row>
    <row r="53" spans="2:30" ht="12.75" x14ac:dyDescent="0.2">
      <c r="B53" s="47" t="s">
        <v>218</v>
      </c>
      <c r="C53" s="45">
        <v>28487285768.540001</v>
      </c>
      <c r="D53" s="45">
        <v>29985063111.560001</v>
      </c>
      <c r="E53" s="45"/>
      <c r="F53" s="46" t="s">
        <v>219</v>
      </c>
      <c r="G53" s="45">
        <v>0</v>
      </c>
      <c r="H53" s="45">
        <v>0</v>
      </c>
      <c r="I53" s="44"/>
    </row>
    <row r="54" spans="2:30" ht="12.75" x14ac:dyDescent="0.2">
      <c r="B54" s="47" t="s">
        <v>220</v>
      </c>
      <c r="C54" s="45">
        <v>180010314.5</v>
      </c>
      <c r="D54" s="45">
        <v>180010314.5</v>
      </c>
      <c r="E54" s="45"/>
      <c r="F54" s="46" t="s">
        <v>221</v>
      </c>
      <c r="G54" s="45">
        <v>0</v>
      </c>
      <c r="H54" s="45">
        <v>0</v>
      </c>
      <c r="I54" s="44"/>
    </row>
    <row r="55" spans="2:30" ht="12.75" x14ac:dyDescent="0.2">
      <c r="B55" s="47" t="s">
        <v>222</v>
      </c>
      <c r="C55" s="45">
        <v>41125233107.849998</v>
      </c>
      <c r="D55" s="45">
        <v>39321007144.290001</v>
      </c>
      <c r="E55" s="45"/>
      <c r="F55" s="46" t="s">
        <v>223</v>
      </c>
      <c r="G55" s="45">
        <v>19309607099</v>
      </c>
      <c r="H55" s="45">
        <v>19341156021.330002</v>
      </c>
      <c r="I55" s="44"/>
    </row>
    <row r="56" spans="2:30" ht="12.75" x14ac:dyDescent="0.2">
      <c r="B56" s="47" t="s">
        <v>224</v>
      </c>
      <c r="C56" s="45">
        <v>4520803424.3599997</v>
      </c>
      <c r="D56" s="45">
        <v>4437570170.1599998</v>
      </c>
      <c r="E56" s="45"/>
      <c r="F56" s="46" t="s">
        <v>225</v>
      </c>
      <c r="G56" s="45">
        <v>0</v>
      </c>
      <c r="H56" s="45">
        <v>0</v>
      </c>
      <c r="I56" s="44"/>
    </row>
    <row r="57" spans="2:30" ht="12.75" x14ac:dyDescent="0.2">
      <c r="B57" s="47" t="s">
        <v>226</v>
      </c>
      <c r="C57" s="45">
        <v>181642757.58000001</v>
      </c>
      <c r="D57" s="45">
        <v>176996568.83000001</v>
      </c>
      <c r="E57" s="45"/>
      <c r="F57" s="46" t="s">
        <v>227</v>
      </c>
      <c r="G57" s="45">
        <v>0</v>
      </c>
      <c r="H57" s="45">
        <v>0</v>
      </c>
      <c r="I57" s="44"/>
    </row>
    <row r="58" spans="2:30" ht="12.75" x14ac:dyDescent="0.2">
      <c r="B58" s="47" t="s">
        <v>228</v>
      </c>
      <c r="C58" s="45">
        <v>-1667753440.8699999</v>
      </c>
      <c r="D58" s="45">
        <v>-1159135562.1900001</v>
      </c>
      <c r="E58" s="45"/>
      <c r="F58" s="46" t="s">
        <v>229</v>
      </c>
      <c r="G58" s="45">
        <v>0</v>
      </c>
      <c r="H58" s="45">
        <v>0</v>
      </c>
      <c r="I58" s="44"/>
    </row>
    <row r="59" spans="2:30" ht="12.75" x14ac:dyDescent="0.2">
      <c r="B59" s="47" t="s">
        <v>230</v>
      </c>
      <c r="C59" s="45">
        <v>32457644.670000002</v>
      </c>
      <c r="D59" s="45">
        <v>32457644.670000002</v>
      </c>
      <c r="E59" s="45"/>
      <c r="F59" s="46"/>
      <c r="G59" s="45"/>
      <c r="H59" s="45"/>
      <c r="I59" s="44"/>
    </row>
    <row r="60" spans="2:30" ht="12.75" x14ac:dyDescent="0.2">
      <c r="B60" s="47" t="s">
        <v>231</v>
      </c>
      <c r="C60" s="45">
        <v>0</v>
      </c>
      <c r="D60" s="45">
        <v>0</v>
      </c>
      <c r="E60" s="45"/>
      <c r="F60" s="66" t="s">
        <v>232</v>
      </c>
      <c r="G60" s="48">
        <v>19309607099</v>
      </c>
      <c r="H60" s="48">
        <v>19341156021.330002</v>
      </c>
      <c r="I60" s="44"/>
    </row>
    <row r="61" spans="2:30" ht="12.75" x14ac:dyDescent="0.2">
      <c r="B61" s="47" t="s">
        <v>233</v>
      </c>
      <c r="C61" s="45">
        <v>0</v>
      </c>
      <c r="D61" s="45">
        <v>0</v>
      </c>
      <c r="E61" s="45"/>
      <c r="F61" s="45"/>
      <c r="G61" s="45"/>
      <c r="H61" s="45"/>
      <c r="I61" s="44"/>
    </row>
    <row r="62" spans="2:30" ht="12.75" x14ac:dyDescent="0.2">
      <c r="B62" s="47"/>
      <c r="C62" s="45"/>
      <c r="D62" s="45"/>
      <c r="E62" s="45"/>
      <c r="F62" s="66" t="s">
        <v>234</v>
      </c>
      <c r="G62" s="48">
        <f>+G50+G60</f>
        <v>24382292245.200001</v>
      </c>
      <c r="H62" s="48">
        <f>+H50+H60</f>
        <v>26470774413.900002</v>
      </c>
      <c r="I62" s="44"/>
    </row>
    <row r="63" spans="2:30" ht="12.75" x14ac:dyDescent="0.2">
      <c r="B63" s="65" t="s">
        <v>235</v>
      </c>
      <c r="C63" s="48">
        <v>72859679576.630005</v>
      </c>
      <c r="D63" s="48">
        <v>72973969391.820007</v>
      </c>
      <c r="E63" s="45"/>
      <c r="F63" s="46"/>
      <c r="G63" s="45"/>
      <c r="H63" s="46"/>
      <c r="I63" s="44"/>
    </row>
    <row r="64" spans="2:30" ht="12.75" x14ac:dyDescent="0.2">
      <c r="B64" s="47"/>
      <c r="C64" s="45"/>
      <c r="D64" s="45"/>
      <c r="E64" s="45"/>
      <c r="F64" s="66" t="s">
        <v>236</v>
      </c>
      <c r="G64" s="45"/>
      <c r="H64" s="46"/>
      <c r="I64" s="44"/>
    </row>
    <row r="65" spans="2:29" ht="12.75" x14ac:dyDescent="0.2">
      <c r="B65" s="65" t="s">
        <v>237</v>
      </c>
      <c r="C65" s="48">
        <v>80323173646.550003</v>
      </c>
      <c r="D65" s="48">
        <v>77370327216.350006</v>
      </c>
      <c r="E65" s="45"/>
      <c r="F65" s="46"/>
      <c r="G65" s="45"/>
      <c r="H65" s="46"/>
      <c r="I65" s="44"/>
    </row>
    <row r="66" spans="2:29" ht="12.75" x14ac:dyDescent="0.2">
      <c r="B66" s="47"/>
      <c r="C66" s="67"/>
      <c r="D66" s="46"/>
      <c r="E66" s="46"/>
      <c r="F66" s="66" t="s">
        <v>238</v>
      </c>
      <c r="G66" s="48">
        <v>37795729946.659996</v>
      </c>
      <c r="H66" s="48">
        <v>39034834767.93</v>
      </c>
      <c r="I66" s="44"/>
    </row>
    <row r="67" spans="2:29" ht="12.75" x14ac:dyDescent="0.2">
      <c r="B67" s="47"/>
      <c r="C67" s="46"/>
      <c r="D67" s="46"/>
      <c r="E67" s="46"/>
      <c r="F67" s="46" t="s">
        <v>239</v>
      </c>
      <c r="G67" s="45">
        <v>37751545886.699997</v>
      </c>
      <c r="H67" s="45">
        <v>38991887280.970001</v>
      </c>
      <c r="I67" s="44"/>
    </row>
    <row r="68" spans="2:29" ht="12.75" x14ac:dyDescent="0.2">
      <c r="B68" s="47"/>
      <c r="C68" s="46"/>
      <c r="D68" s="46"/>
      <c r="E68" s="46"/>
      <c r="F68" s="46" t="s">
        <v>240</v>
      </c>
      <c r="G68" s="45">
        <v>35012542</v>
      </c>
      <c r="H68" s="45">
        <v>33775969</v>
      </c>
      <c r="I68" s="44"/>
    </row>
    <row r="69" spans="2:29" ht="12.75" x14ac:dyDescent="0.2">
      <c r="B69" s="47"/>
      <c r="C69" s="46"/>
      <c r="D69" s="46"/>
      <c r="E69" s="46"/>
      <c r="F69" s="46" t="s">
        <v>241</v>
      </c>
      <c r="G69" s="45">
        <v>9171517.9600000009</v>
      </c>
      <c r="H69" s="45">
        <v>9171517.9600000009</v>
      </c>
      <c r="I69" s="44"/>
    </row>
    <row r="70" spans="2:29" ht="12.75" x14ac:dyDescent="0.2">
      <c r="B70" s="47"/>
      <c r="C70" s="46"/>
      <c r="D70" s="46"/>
      <c r="E70" s="46"/>
      <c r="F70" s="46"/>
      <c r="G70" s="45"/>
      <c r="H70" s="45"/>
      <c r="I70" s="44"/>
    </row>
    <row r="71" spans="2:29" ht="12.75" x14ac:dyDescent="0.2">
      <c r="B71" s="47"/>
      <c r="C71" s="46"/>
      <c r="D71" s="46"/>
      <c r="E71" s="46"/>
      <c r="F71" s="66" t="s">
        <v>242</v>
      </c>
      <c r="G71" s="48">
        <v>18145151454.689999</v>
      </c>
      <c r="H71" s="48">
        <v>11864718034.520004</v>
      </c>
      <c r="I71" s="44"/>
      <c r="AC71" s="75"/>
    </row>
    <row r="72" spans="2:29" ht="12.75" x14ac:dyDescent="0.2">
      <c r="B72" s="47"/>
      <c r="C72" s="46"/>
      <c r="D72" s="46"/>
      <c r="E72" s="46"/>
      <c r="F72" s="46" t="s">
        <v>243</v>
      </c>
      <c r="G72" s="45">
        <v>6032556424.2299995</v>
      </c>
      <c r="H72" s="45">
        <v>3015011894.5300002</v>
      </c>
      <c r="I72" s="44"/>
    </row>
    <row r="73" spans="2:29" ht="12.75" x14ac:dyDescent="0.2">
      <c r="B73" s="47"/>
      <c r="C73" s="46"/>
      <c r="D73" s="46"/>
      <c r="E73" s="46"/>
      <c r="F73" s="46" t="s">
        <v>244</v>
      </c>
      <c r="G73" s="45">
        <v>15765567599.719999</v>
      </c>
      <c r="H73" s="45">
        <v>12754192674.25</v>
      </c>
      <c r="I73" s="44"/>
    </row>
    <row r="74" spans="2:29" ht="12.75" x14ac:dyDescent="0.2">
      <c r="B74" s="47"/>
      <c r="C74" s="46"/>
      <c r="D74" s="46"/>
      <c r="E74" s="46"/>
      <c r="F74" s="46" t="s">
        <v>245</v>
      </c>
      <c r="G74" s="45">
        <v>17399374894.450001</v>
      </c>
      <c r="H74" s="45">
        <v>17400611467.450001</v>
      </c>
      <c r="I74" s="44"/>
    </row>
    <row r="75" spans="2:29" ht="12.75" x14ac:dyDescent="0.2">
      <c r="B75" s="47"/>
      <c r="C75" s="46"/>
      <c r="D75" s="46"/>
      <c r="E75" s="46"/>
      <c r="F75" s="46" t="s">
        <v>246</v>
      </c>
      <c r="G75" s="45">
        <v>0</v>
      </c>
      <c r="H75" s="45">
        <v>0</v>
      </c>
      <c r="I75" s="44"/>
    </row>
    <row r="76" spans="2:29" ht="12.75" x14ac:dyDescent="0.2">
      <c r="B76" s="47"/>
      <c r="C76" s="46"/>
      <c r="D76" s="46"/>
      <c r="E76" s="46"/>
      <c r="F76" s="46" t="s">
        <v>247</v>
      </c>
      <c r="G76" s="45">
        <v>-21052347463.709999</v>
      </c>
      <c r="H76" s="45">
        <v>-21305098001.709999</v>
      </c>
      <c r="I76" s="44"/>
    </row>
    <row r="77" spans="2:29" ht="12.75" x14ac:dyDescent="0.2">
      <c r="B77" s="47"/>
      <c r="C77" s="46"/>
      <c r="D77" s="46"/>
      <c r="E77" s="46"/>
      <c r="F77" s="46"/>
      <c r="G77" s="45"/>
      <c r="H77" s="45"/>
      <c r="I77" s="44"/>
    </row>
    <row r="78" spans="2:29" ht="12.75" x14ac:dyDescent="0.2">
      <c r="B78" s="47"/>
      <c r="C78" s="46"/>
      <c r="D78" s="46"/>
      <c r="E78" s="46"/>
      <c r="F78" s="68" t="s">
        <v>248</v>
      </c>
      <c r="G78" s="48">
        <v>0</v>
      </c>
      <c r="H78" s="48">
        <v>0</v>
      </c>
      <c r="I78" s="44"/>
    </row>
    <row r="79" spans="2:29" ht="12.75" x14ac:dyDescent="0.2">
      <c r="B79" s="47"/>
      <c r="C79" s="46"/>
      <c r="D79" s="46"/>
      <c r="E79" s="46"/>
      <c r="F79" s="46" t="s">
        <v>249</v>
      </c>
      <c r="G79" s="45">
        <v>0</v>
      </c>
      <c r="H79" s="45">
        <v>0</v>
      </c>
      <c r="I79" s="44"/>
    </row>
    <row r="80" spans="2:29" ht="12.75" x14ac:dyDescent="0.2">
      <c r="B80" s="47"/>
      <c r="C80" s="46"/>
      <c r="D80" s="46"/>
      <c r="E80" s="46"/>
      <c r="F80" s="46" t="s">
        <v>250</v>
      </c>
      <c r="G80" s="45">
        <v>0</v>
      </c>
      <c r="H80" s="45">
        <v>0</v>
      </c>
      <c r="I80" s="44"/>
    </row>
    <row r="81" spans="2:9" ht="12.75" x14ac:dyDescent="0.2">
      <c r="B81" s="47"/>
      <c r="C81" s="46"/>
      <c r="D81" s="46"/>
      <c r="E81" s="46"/>
      <c r="F81" s="46"/>
      <c r="G81" s="45"/>
      <c r="H81" s="46"/>
      <c r="I81" s="44"/>
    </row>
    <row r="82" spans="2:9" ht="12.75" x14ac:dyDescent="0.2">
      <c r="B82" s="47"/>
      <c r="C82" s="46"/>
      <c r="D82" s="46"/>
      <c r="E82" s="46"/>
      <c r="F82" s="66" t="s">
        <v>251</v>
      </c>
      <c r="G82" s="48">
        <f>+G66+G71+G78</f>
        <v>55940881401.349991</v>
      </c>
      <c r="H82" s="48">
        <v>50899552802.450005</v>
      </c>
      <c r="I82" s="44"/>
    </row>
    <row r="83" spans="2:9" ht="12.75" x14ac:dyDescent="0.2">
      <c r="B83" s="47"/>
      <c r="C83" s="46"/>
      <c r="D83" s="46"/>
      <c r="E83" s="46"/>
      <c r="F83" s="46"/>
      <c r="G83" s="45"/>
      <c r="H83" s="46"/>
      <c r="I83" s="44"/>
    </row>
    <row r="84" spans="2:9" ht="12.75" x14ac:dyDescent="0.2">
      <c r="B84" s="47"/>
      <c r="C84" s="46"/>
      <c r="D84" s="46"/>
      <c r="E84" s="46"/>
      <c r="F84" s="66" t="s">
        <v>252</v>
      </c>
      <c r="G84" s="48">
        <f>+G62+G82</f>
        <v>80323173646.549988</v>
      </c>
      <c r="H84" s="48">
        <f>+H62+H82</f>
        <v>77370327216.350006</v>
      </c>
      <c r="I84" s="44"/>
    </row>
    <row r="85" spans="2:9" ht="13.5" thickBot="1" x14ac:dyDescent="0.25">
      <c r="B85" s="49"/>
      <c r="C85" s="50"/>
      <c r="D85" s="50"/>
      <c r="E85" s="50"/>
      <c r="F85" s="51"/>
      <c r="G85" s="51"/>
      <c r="H85" s="51"/>
      <c r="I85" s="52"/>
    </row>
    <row r="86" spans="2:9" x14ac:dyDescent="0.2">
      <c r="G86" s="75"/>
    </row>
  </sheetData>
  <mergeCells count="6">
    <mergeCell ref="B3:H3"/>
    <mergeCell ref="B4:H4"/>
    <mergeCell ref="B5:H5"/>
    <mergeCell ref="B8:H8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269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271</v>
      </c>
    </row>
    <row r="7" spans="3:12" hidden="1" x14ac:dyDescent="0.2">
      <c r="G7" s="29" t="s">
        <v>15</v>
      </c>
      <c r="H7" s="30" t="s">
        <v>268</v>
      </c>
      <c r="I7" s="11"/>
      <c r="J7" s="11" t="s">
        <v>11</v>
      </c>
      <c r="K7" s="28" t="s">
        <v>267</v>
      </c>
    </row>
    <row r="8" spans="3:12" hidden="1" x14ac:dyDescent="0.2">
      <c r="G8" s="29" t="s">
        <v>8</v>
      </c>
      <c r="H8" s="30" t="s">
        <v>261</v>
      </c>
      <c r="I8" s="11"/>
      <c r="J8" s="11" t="s">
        <v>29</v>
      </c>
      <c r="K8" s="28" t="s">
        <v>270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265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272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269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408074-CF08-4605-839B-95F07492D8B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2024-10-28T21:27:44Z</cp:lastPrinted>
  <dcterms:created xsi:type="dcterms:W3CDTF">2006-05-18T10:01:57Z</dcterms:created>
  <dcterms:modified xsi:type="dcterms:W3CDTF">2024-10-28T21:27:50Z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Detallado(CU5DFN029J96UNJVU0QSZPVTD).xlsm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