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SERGIO MACIEL\2025\segundo trimestre\LDF\"/>
    </mc:Choice>
  </mc:AlternateContent>
  <bookViews>
    <workbookView xWindow="-120" yWindow="-120" windowWidth="20730" windowHeight="11160" firstSheet="3" activeTab="3"/>
  </bookViews>
  <sheets>
    <sheet name="BExRepositorySheet" sheetId="4" state="veryHidden" r:id="rId1"/>
    <sheet name="Table" sheetId="1" state="hidden" r:id="rId2"/>
    <sheet name="Sheet1" sheetId="5" state="hidden" r:id="rId3"/>
    <sheet name="Estado Situacion Financiera Det" sheetId="6" r:id="rId4"/>
    <sheet name="Graph" sheetId="2" state="hidden" r:id="rId5"/>
  </sheets>
  <externalReferences>
    <externalReference r:id="rId6"/>
  </externalReferences>
  <definedNames>
    <definedName name="_xlnm.Print_Area" localSheetId="2">Sheet1!$A$1:$M$81</definedName>
    <definedName name="_xlnm.Print_Area" localSheetId="1">Table!$A$1:$M$68</definedName>
    <definedName name="DF_GRID_1">Table!$G$15:$L$67</definedName>
    <definedName name="DF_NAVPANEL_13">Table!$C$15</definedName>
    <definedName name="DF_NAVPANEL_18">Table!$C$15</definedName>
    <definedName name="SAPBEXhrIndnt" hidden="1">"Wide"</definedName>
    <definedName name="SAPsysID" hidden="1">"708C5W7SBKP804JT78WJ0JNKI"</definedName>
    <definedName name="SAPwbID" hidden="1">"ARS"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" i="6" l="1"/>
  <c r="N8" i="6"/>
  <c r="N10" i="6" l="1"/>
  <c r="O10" i="6" s="1"/>
  <c r="U7" i="6" l="1"/>
  <c r="U8" i="6"/>
  <c r="U9" i="6"/>
  <c r="U13" i="6"/>
  <c r="U12" i="6"/>
  <c r="N13" i="6" l="1"/>
  <c r="N12" i="6"/>
  <c r="O9" i="6"/>
  <c r="O8" i="6"/>
  <c r="N7" i="6"/>
  <c r="O7" i="6" s="1"/>
  <c r="S17" i="6"/>
  <c r="S16" i="6"/>
  <c r="S15" i="6"/>
  <c r="S14" i="6"/>
  <c r="S13" i="6"/>
  <c r="S12" i="6"/>
  <c r="S11" i="6"/>
  <c r="S10" i="6"/>
  <c r="S9" i="6"/>
  <c r="S8" i="6"/>
  <c r="S7" i="6"/>
  <c r="L15" i="6" l="1"/>
  <c r="L18" i="6"/>
  <c r="L19" i="6" s="1"/>
  <c r="L22" i="6" s="1"/>
  <c r="P8" i="6"/>
  <c r="H77" i="6"/>
  <c r="H78" i="6"/>
  <c r="G78" i="6"/>
  <c r="G77" i="6"/>
  <c r="H70" i="6"/>
  <c r="H71" i="6"/>
  <c r="H72" i="6"/>
  <c r="H73" i="6"/>
  <c r="H74" i="6"/>
  <c r="G71" i="6"/>
  <c r="G72" i="6"/>
  <c r="G73" i="6"/>
  <c r="G74" i="6"/>
  <c r="G70" i="6"/>
  <c r="G66" i="6"/>
  <c r="H66" i="6"/>
  <c r="G67" i="6"/>
  <c r="H67" i="6"/>
  <c r="H65" i="6"/>
  <c r="G65" i="6"/>
  <c r="G52" i="6"/>
  <c r="H52" i="6"/>
  <c r="G53" i="6"/>
  <c r="H53" i="6"/>
  <c r="G54" i="6"/>
  <c r="H54" i="6"/>
  <c r="G55" i="6"/>
  <c r="H55" i="6"/>
  <c r="G56" i="6"/>
  <c r="H56" i="6"/>
  <c r="H51" i="6"/>
  <c r="G51" i="6"/>
  <c r="G43" i="6"/>
  <c r="H43" i="6"/>
  <c r="G44" i="6"/>
  <c r="H44" i="6"/>
  <c r="G45" i="6"/>
  <c r="H45" i="6"/>
  <c r="G46" i="6"/>
  <c r="H46" i="6"/>
  <c r="G39" i="6"/>
  <c r="H39" i="6"/>
  <c r="G40" i="6"/>
  <c r="H40" i="6"/>
  <c r="G41" i="6"/>
  <c r="H41" i="6"/>
  <c r="G42" i="6"/>
  <c r="H42" i="6"/>
  <c r="G32" i="6"/>
  <c r="H32" i="6"/>
  <c r="G33" i="6"/>
  <c r="H33" i="6"/>
  <c r="G34" i="6"/>
  <c r="H34" i="6"/>
  <c r="G35" i="6"/>
  <c r="H35" i="6"/>
  <c r="G36" i="6"/>
  <c r="H36" i="6"/>
  <c r="G37" i="6"/>
  <c r="H37" i="6"/>
  <c r="G38" i="6"/>
  <c r="H38" i="6"/>
  <c r="G29" i="6"/>
  <c r="H29" i="6"/>
  <c r="G30" i="6"/>
  <c r="H30" i="6"/>
  <c r="G31" i="6"/>
  <c r="H31" i="6"/>
  <c r="G28" i="6"/>
  <c r="H28" i="6"/>
  <c r="H27" i="6"/>
  <c r="G27" i="6"/>
  <c r="G26" i="6"/>
  <c r="H26" i="6"/>
  <c r="H25" i="6"/>
  <c r="G25" i="6"/>
  <c r="G22" i="6"/>
  <c r="H22" i="6"/>
  <c r="G23" i="6"/>
  <c r="H23" i="6"/>
  <c r="H21" i="6"/>
  <c r="G21" i="6"/>
  <c r="G12" i="6"/>
  <c r="H12" i="6"/>
  <c r="G13" i="6"/>
  <c r="H13" i="6"/>
  <c r="G14" i="6"/>
  <c r="H14" i="6"/>
  <c r="G15" i="6"/>
  <c r="H15" i="6"/>
  <c r="G16" i="6"/>
  <c r="H16" i="6"/>
  <c r="G17" i="6"/>
  <c r="H17" i="6"/>
  <c r="G18" i="6"/>
  <c r="H18" i="6"/>
  <c r="G19" i="6"/>
  <c r="H19" i="6"/>
  <c r="H11" i="6"/>
  <c r="G1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D51" i="6"/>
  <c r="C51" i="6"/>
  <c r="C44" i="6"/>
  <c r="D44" i="6"/>
  <c r="C45" i="6"/>
  <c r="D45" i="6"/>
  <c r="C46" i="6"/>
  <c r="D46" i="6"/>
  <c r="D43" i="6"/>
  <c r="C43" i="6"/>
  <c r="C41" i="6"/>
  <c r="D41" i="6"/>
  <c r="D40" i="6"/>
  <c r="C40" i="6"/>
  <c r="D38" i="6"/>
  <c r="C38" i="6"/>
  <c r="C34" i="6"/>
  <c r="D34" i="6"/>
  <c r="C35" i="6"/>
  <c r="D35" i="6"/>
  <c r="C36" i="6"/>
  <c r="D36" i="6"/>
  <c r="C37" i="6"/>
  <c r="D37" i="6"/>
  <c r="D33" i="6"/>
  <c r="C33" i="6"/>
  <c r="C28" i="6"/>
  <c r="D28" i="6"/>
  <c r="C29" i="6"/>
  <c r="D29" i="6"/>
  <c r="C30" i="6"/>
  <c r="D30" i="6"/>
  <c r="C31" i="6"/>
  <c r="D31" i="6"/>
  <c r="D27" i="6"/>
  <c r="C27" i="6"/>
  <c r="C20" i="6"/>
  <c r="D20" i="6"/>
  <c r="C21" i="6"/>
  <c r="D21" i="6"/>
  <c r="C22" i="6"/>
  <c r="D22" i="6"/>
  <c r="C23" i="6"/>
  <c r="D23" i="6"/>
  <c r="C24" i="6"/>
  <c r="D24" i="6"/>
  <c r="C25" i="6"/>
  <c r="D25" i="6"/>
  <c r="D19" i="6"/>
  <c r="C19" i="6"/>
  <c r="C12" i="6"/>
  <c r="D12" i="6"/>
  <c r="C13" i="6"/>
  <c r="D13" i="6"/>
  <c r="C14" i="6"/>
  <c r="D14" i="6"/>
  <c r="C15" i="6"/>
  <c r="D15" i="6"/>
  <c r="C16" i="6"/>
  <c r="D16" i="6"/>
  <c r="C17" i="6"/>
  <c r="D17" i="6"/>
  <c r="D11" i="6"/>
  <c r="C11" i="6"/>
  <c r="N15" i="6" l="1"/>
  <c r="N16" i="6" s="1"/>
  <c r="N21" i="6" s="1"/>
  <c r="L16" i="6"/>
  <c r="L21" i="6" s="1"/>
  <c r="G58" i="6"/>
  <c r="D10" i="6"/>
  <c r="D42" i="6"/>
  <c r="H24" i="6"/>
  <c r="H58" i="6"/>
  <c r="C61" i="6"/>
  <c r="D61" i="6"/>
  <c r="H69" i="6"/>
  <c r="G64" i="6"/>
  <c r="C42" i="6"/>
  <c r="H76" i="6"/>
  <c r="D32" i="6"/>
  <c r="D26" i="6"/>
  <c r="G10" i="6"/>
  <c r="H20" i="6"/>
  <c r="C10" i="6"/>
  <c r="G69" i="6"/>
  <c r="G76" i="6"/>
  <c r="H64" i="6"/>
  <c r="G24" i="6"/>
  <c r="G20" i="6"/>
  <c r="H10" i="6"/>
  <c r="C39" i="6"/>
  <c r="D39" i="6"/>
  <c r="C32" i="6"/>
  <c r="C26" i="6"/>
  <c r="C18" i="6"/>
  <c r="D18" i="6"/>
  <c r="L24" i="6" l="1"/>
  <c r="L25" i="6"/>
  <c r="H48" i="6"/>
  <c r="H60" i="6" s="1"/>
  <c r="C48" i="6"/>
  <c r="C63" i="6" s="1"/>
  <c r="D48" i="6"/>
  <c r="D63" i="6" s="1"/>
  <c r="G48" i="6"/>
  <c r="G60" i="6" s="1"/>
  <c r="G80" i="6"/>
  <c r="H80" i="6"/>
  <c r="G82" i="6" l="1"/>
  <c r="H82" i="6"/>
</calcChain>
</file>

<file path=xl/sharedStrings.xml><?xml version="1.0" encoding="utf-8"?>
<sst xmlns="http://schemas.openxmlformats.org/spreadsheetml/2006/main" count="453" uniqueCount="275">
  <si>
    <t>FEP8Qry3</t>
  </si>
  <si>
    <t>Information</t>
  </si>
  <si>
    <t>Table</t>
  </si>
  <si>
    <t xml:space="preserve"> </t>
  </si>
  <si>
    <t>Filter</t>
  </si>
  <si>
    <t>Descripción query</t>
  </si>
  <si>
    <t>Estado de Situacion Financiera Det A</t>
  </si>
  <si>
    <t>Actualidad datos (fecha)</t>
  </si>
  <si>
    <t>Modificado por</t>
  </si>
  <si>
    <t>Autor</t>
  </si>
  <si>
    <t>ADVJYNOQUIO</t>
  </si>
  <si>
    <t>Fe.clave</t>
  </si>
  <si>
    <t>16/10/2018</t>
  </si>
  <si>
    <t>Nombre técnico query</t>
  </si>
  <si>
    <t>ZFI_VRL_MP02_Q008A</t>
  </si>
  <si>
    <t>Usuario actual</t>
  </si>
  <si>
    <t>InfoSitio</t>
  </si>
  <si>
    <t>ZVRL_MP02</t>
  </si>
  <si>
    <t>Últ.actual.pantalla</t>
  </si>
  <si>
    <t>Área funcional</t>
  </si>
  <si>
    <t/>
  </si>
  <si>
    <t>Centro de beneficio</t>
  </si>
  <si>
    <t>Centro de coste</t>
  </si>
  <si>
    <t>Ejercicio/Período</t>
  </si>
  <si>
    <t>Ejercicio</t>
  </si>
  <si>
    <t>Estruct.</t>
  </si>
  <si>
    <t>Período contable</t>
  </si>
  <si>
    <t>Ratios</t>
  </si>
  <si>
    <t>Actualidad de datos</t>
  </si>
  <si>
    <t>Hora de modificación</t>
  </si>
  <si>
    <t>Saldo Actual (ORIGINAL)</t>
  </si>
  <si>
    <t>Saldo Anterior (ORIGINAL)</t>
  </si>
  <si>
    <t>Saldo Actual (NUEVO)</t>
  </si>
  <si>
    <t>Saldo Anterior (NUEVO)</t>
  </si>
  <si>
    <t>Saldo acumulado</t>
  </si>
  <si>
    <t>Activo</t>
  </si>
  <si>
    <t xml:space="preserve">  Activo Circulante</t>
  </si>
  <si>
    <t xml:space="preserve">    a. Efectivo y Equivalentes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</si>
  <si>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</si>
  <si>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</si>
  <si>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</si>
  <si>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</si>
  <si>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</si>
  <si>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</t>
  </si>
  <si>
    <t xml:space="preserve">    a7) Otros Efectivos y Equivalentes</t>
  </si>
  <si>
    <t xml:space="preserve">    b. Derechos a Recibir Efectivo o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</si>
  <si>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</si>
  <si>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</si>
  <si>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</si>
  <si>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</si>
  <si>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</si>
  <si>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</si>
  <si>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</t>
  </si>
  <si>
    <t xml:space="preserve">    c. Derechos a Recibir Bienes o Servicios</t>
  </si>
  <si>
    <t xml:space="preserve">    c1) Anticipo a Proveedores por Adquisición de Bienes y</t>
  </si>
  <si>
    <t xml:space="preserve">    c2) Anticipo a Proveedores por Adquisición de Bienes Inm</t>
  </si>
  <si>
    <t xml:space="preserve">    c3) Anticipo a Proveedores por Adquisición de Bienes Int</t>
  </si>
  <si>
    <t xml:space="preserve">    c4) Anticipo a Contratistas por Obras Públicas a Corto P</t>
  </si>
  <si>
    <t xml:space="preserve">    c5) Otros Derechos a Recibir Bienes o Servicios a Corto</t>
  </si>
  <si>
    <t xml:space="preserve">    d. Inventarios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</si>
  <si>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</si>
  <si>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</si>
  <si>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</si>
  <si>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</t>
  </si>
  <si>
    <t xml:space="preserve">    d5) Bienes en Tránsito</t>
  </si>
  <si>
    <t xml:space="preserve">    e. Almacenes</t>
  </si>
  <si>
    <t xml:space="preserve">    f. Estimación por Pérdida o Deterioro de Activos Circ.</t>
  </si>
  <si>
    <t xml:space="preserve">    f1) Estimaciones para Cuentas Incobrables por Derechos a</t>
  </si>
  <si>
    <t xml:space="preserve">    f2) Estimación por Deterioro de Inventarios</t>
  </si>
  <si>
    <t xml:space="preserve">    g. Otros Activos Circulantes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</si>
  <si>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</si>
  <si>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</si>
  <si>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</t>
  </si>
  <si>
    <t xml:space="preserve">    g4) Adquisición con Fondos de Terceros</t>
  </si>
  <si>
    <t xml:space="preserve">  IA. Total de Activos Circulantes</t>
  </si>
  <si>
    <t xml:space="preserve">  Activo No Circulante</t>
  </si>
  <si>
    <t xml:space="preserve">    a. Inversiones Financieras a Largo Plazo</t>
  </si>
  <si>
    <t xml:space="preserve">    b. Derechos a Recibir Efectivo o Equivalentes a LP</t>
  </si>
  <si>
    <t xml:space="preserve">    c. Bienes Inmuebles, Infra. y Construcc. en Proceso</t>
  </si>
  <si>
    <t xml:space="preserve">    d. Bienes Muebles</t>
  </si>
  <si>
    <t xml:space="preserve">    e. Activos Intangibles</t>
  </si>
  <si>
    <t xml:space="preserve">    f. Depreciación, Deterioro y Amort. Acum. de Bien</t>
  </si>
  <si>
    <t xml:space="preserve">    g. Activos Diferidos</t>
  </si>
  <si>
    <t xml:space="preserve">    h. Estimación por Pérdida o Det. de Activos no Circulant</t>
  </si>
  <si>
    <t xml:space="preserve">    i. Otros Activos no Circulantes</t>
  </si>
  <si>
    <t xml:space="preserve">  IB. Total de Activos No Circulantes</t>
  </si>
  <si>
    <t>I. Total del Activo</t>
  </si>
  <si>
    <t>Pasivo</t>
  </si>
  <si>
    <t xml:space="preserve">  Pasivo Circulante</t>
  </si>
  <si>
    <t xml:space="preserve">    a. Cuentas por Pagar a Corto Plazo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</si>
  <si>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</si>
  <si>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</si>
  <si>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</t>
  </si>
  <si>
    <t xml:space="preserve">    a4) Participaciones y Aportaciones por Pagar a Corto Pla</t>
  </si>
  <si>
    <t xml:space="preserve">    a5) Transferencias Otorgadas por Pagar a Corto Plazo</t>
  </si>
  <si>
    <t xml:space="preserve">    a6) Intereses, Comisiones y Otros Gastos de la Deuda Púb</t>
  </si>
  <si>
    <t xml:space="preserve">    a7) Retenciones y Contribuciones por Pagar a Corto Plazo</t>
  </si>
  <si>
    <t xml:space="preserve">    a8) Devoluciones de la Ley de Ingresos por Pagar a Corto</t>
  </si>
  <si>
    <t xml:space="preserve">    a9) Otras Cuentas por Pagar a Corto Plazo</t>
  </si>
  <si>
    <t xml:space="preserve">    b. Documentos por Pagar a Corto Plazo</t>
  </si>
  <si>
    <t xml:space="preserve">    b1) Documentos Comerciales por Pagar a Corto Plazo</t>
  </si>
  <si>
    <t xml:space="preserve">    b2) Documentos con Contratistas por Obras Públicas por P</t>
  </si>
  <si>
    <t xml:space="preserve">    b3) Otros Documentos por Pagar a Corto Plazo</t>
  </si>
  <si>
    <t xml:space="preserve">    c. Porción a Corto Plazo de la Deuda Pública</t>
  </si>
  <si>
    <t xml:space="preserve">    c1) Porción a Corto Plazo de la Deuda Pública</t>
  </si>
  <si>
    <t xml:space="preserve">    c2) Porción a Corto Plazo de Arrendamiento Financiero</t>
  </si>
  <si>
    <t xml:space="preserve">    d. Títulos y Valores a Corto Plazo</t>
  </si>
  <si>
    <t xml:space="preserve">    e. Pasivos Diferidos a Corto Plazo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</si>
  <si>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</si>
  <si>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</si>
  <si>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</si>
  <si>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f. Fondos y Bienes de Terceros en Garantía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</si>
  <si>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</si>
  <si>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</si>
  <si>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</si>
  <si>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</t>
  </si>
  <si>
    <t xml:space="preserve">    f5) Otros Fondos de Terceros en Garantía y/o Administrac</t>
  </si>
  <si>
    <t xml:space="preserve">    f6) Valores y Bienes en Garantía a Corto Plazo</t>
  </si>
  <si>
    <t xml:space="preserve">    g. Provisiones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</si>
  <si>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</si>
  <si>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</si>
  <si>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</si>
  <si>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h. Otros Pasivos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</si>
  <si>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</si>
  <si>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</si>
  <si>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</si>
  <si>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 xml:space="preserve">  IIA. Total de Pasivos Circulantes</t>
  </si>
  <si>
    <t xml:space="preserve">  Pasivo No Circulante</t>
  </si>
  <si>
    <t xml:space="preserve">    a. Cuentas por Pagar a Largo Plazo</t>
  </si>
  <si>
    <t xml:space="preserve">    b. Documentos por Pagar a Largo Plazo</t>
  </si>
  <si>
    <t xml:space="preserve">    c. Deuda Pública a Largo Plazo</t>
  </si>
  <si>
    <t xml:space="preserve">    d. Pasivos Diferidos a Largo Plazo</t>
  </si>
  <si>
    <t xml:space="preserve">    e. Fondos y Bienes de Terceros en Garantía</t>
  </si>
  <si>
    <t xml:space="preserve">    f. Provisiones a Largo Plazo</t>
  </si>
  <si>
    <t xml:space="preserve">  IIB. Total de Pasivos No Circulantes</t>
  </si>
  <si>
    <t>II. Total del Pasivo</t>
  </si>
  <si>
    <t>Hacienda Pública/Patrimonio</t>
  </si>
  <si>
    <t xml:space="preserve">  IIIA. Hacienda Pública/Patrimonio Contribuido</t>
  </si>
  <si>
    <t xml:space="preserve">    Aportaciones</t>
  </si>
  <si>
    <t xml:space="preserve">    Donaciones de Capital</t>
  </si>
  <si>
    <t xml:space="preserve">    Actualización de la Hacienda Pública/Pa</t>
  </si>
  <si>
    <t xml:space="preserve">  IIIB. Hacienda Pública/Patrimonio Generado</t>
  </si>
  <si>
    <t xml:space="preserve">    Resultados del Ejercicio (Ahorro/ Desahorro)</t>
  </si>
  <si>
    <t xml:space="preserve">    Resultados de Ejercicios Anteriores</t>
  </si>
  <si>
    <t xml:space="preserve">    Revalúos</t>
  </si>
  <si>
    <t xml:space="preserve">    Reservas</t>
  </si>
  <si>
    <t xml:space="preserve">    Rectificaciones de Resultados de Ejercicios Anteriores</t>
  </si>
  <si>
    <t xml:space="preserve">  IIIC. Exceso o Insuficiencia en la Actualización de la Hac</t>
  </si>
  <si>
    <t xml:space="preserve">    Resultado por Tenencia de Activos no Monetarios</t>
  </si>
  <si>
    <t xml:space="preserve">    Resultado por Tenencia de Activos no Mo</t>
  </si>
  <si>
    <t>III. Total Hacienda Pública/Patrimonio</t>
  </si>
  <si>
    <t>IV. Total del Pasivo y Hacienda Pública/Patrimonio</t>
  </si>
  <si>
    <t>2018</t>
  </si>
  <si>
    <t>1..12</t>
  </si>
  <si>
    <t>Gob del Edo de Michoacán</t>
  </si>
  <si>
    <t>Selección vacía</t>
  </si>
  <si>
    <t>12</t>
  </si>
  <si>
    <t>Enero</t>
  </si>
  <si>
    <t>Diciembre</t>
  </si>
  <si>
    <t>1</t>
  </si>
  <si>
    <t>2017</t>
  </si>
  <si>
    <t>4to Trimestre 2018</t>
  </si>
  <si>
    <t>4to Trimestre 2017</t>
  </si>
  <si>
    <t>GOBIERNO DEL ESTADO DE MICHOACÁN DE OCAMPO</t>
  </si>
  <si>
    <t>Estado de Situación Financiera Detallado - LDF</t>
  </si>
  <si>
    <t>Actual</t>
  </si>
  <si>
    <t>Anterior</t>
  </si>
  <si>
    <t>Febrero</t>
  </si>
  <si>
    <t>Marzo</t>
  </si>
  <si>
    <t>Abril</t>
  </si>
  <si>
    <t>Mayo</t>
  </si>
  <si>
    <t>Concepto (c)</t>
  </si>
  <si>
    <t>Junio</t>
  </si>
  <si>
    <t>ACTIVO</t>
  </si>
  <si>
    <t>PASIVO</t>
  </si>
  <si>
    <t>Julio</t>
  </si>
  <si>
    <t>Activo Circulante</t>
  </si>
  <si>
    <t>Pasivo Circulante</t>
  </si>
  <si>
    <t>Agosto</t>
  </si>
  <si>
    <t xml:space="preserve">  a. Efectivo y Equivalentes  (a=a1+a2+a3+a4+a5+a6+a7)</t>
  </si>
  <si>
    <t>a. Cuentas por Pagar a Corto Plazo (a=a1+a2+a3+a4+a5+a6+a7+a8+a9)</t>
  </si>
  <si>
    <t>Septiembre</t>
  </si>
  <si>
    <t>Octubre</t>
  </si>
  <si>
    <t>Noviembre</t>
  </si>
  <si>
    <t xml:space="preserve">    a3) Contratistas por Obras Públicas por Pagar a Corto Plazo</t>
  </si>
  <si>
    <t xml:space="preserve">    a4) Participaciones y Aportaciones por Pagar a Corto Plazo</t>
  </si>
  <si>
    <t xml:space="preserve">    a6) Depósitos de Fondos de Terceros en Garantía y/o  Administración</t>
  </si>
  <si>
    <t xml:space="preserve">    a6) Intereses, Comisiones y Otros Gastos de la Deuda Pública por Pagar a Corto Plazo</t>
  </si>
  <si>
    <t xml:space="preserve">  b. Derechos a Recibir Efectivo o Equivalentes (b=b1+b2+b3+b4+b5+b6+b7)</t>
  </si>
  <si>
    <t xml:space="preserve">    a8) Devoluciones de la Ley de Ingresos por Pagar a Corto Plazo</t>
  </si>
  <si>
    <t>b. Documentos por Pagar a Corto Plazo (b=b1+b2+b3)</t>
  </si>
  <si>
    <t xml:space="preserve">    b2) Documentos con Contratistas por Obras Públicas por Pagar a Corto Plazo</t>
  </si>
  <si>
    <t>c. Porción a Corto Plazo de la Deuda Pública a Largo Plazo (c=c1+c2)</t>
  </si>
  <si>
    <t xml:space="preserve">    b7) Otros Derechos a Recibir Efectivo o Equivalentes a Corto Plazo</t>
  </si>
  <si>
    <t xml:space="preserve">  c. Derechos a Recibir Bienes o Servicios (c=c1+c2+c3+c4+c5)</t>
  </si>
  <si>
    <t xml:space="preserve">     c1) Anticipo a Proveedores por Adquisición de Bienes y Prestación de Servicios a Corto Plazo</t>
  </si>
  <si>
    <t>d. Títulos y Valores a Corto Plazo</t>
  </si>
  <si>
    <t xml:space="preserve">    c2) Anticipo a Proveedores por Adquisición de Bienes Inmuebles y Muebles a Corto Plazo</t>
  </si>
  <si>
    <t>e. Pasivos Diferidos a Corto Plazo (e=e1+e2+e3)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</si>
  <si>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</si>
  <si>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</si>
  <si>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</si>
  <si>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>d. Inventarios (d=d1+d2+d3+d4+d5)</t>
  </si>
  <si>
    <t>f. Fondos y Bienes de Terceros en Garantía y/o Administración a Corto Plazo (f=f1+f2+f3+f4+f5+f6)</t>
  </si>
  <si>
    <t xml:space="preserve">    d4) Inventario de Materias Primas, Materiales y Suministros para Producción</t>
  </si>
  <si>
    <t xml:space="preserve">    f4) Fondos de Fideicomisos, Mandatos y Contratos Análogos a Corto Plazo</t>
  </si>
  <si>
    <t xml:space="preserve">    f5) Otros Fondos de Terceros en Garantía y/o Administración a Corto Plazo</t>
  </si>
  <si>
    <t>e. Almacenes</t>
  </si>
  <si>
    <t>f. Estimación por Pérdida o Deterioro de Activos Circulantes (f=f1+f2)</t>
  </si>
  <si>
    <t>g. Provisiones a Corto Plazo (g=g1+g2+g3)</t>
  </si>
  <si>
    <t xml:space="preserve">    f1) Estimaciones para Cuentas Incobrables por Derechos a Recibir Efectivo o Equivalentes</t>
  </si>
  <si>
    <t>g. Otros Activos Circulantes (g=g1+g2+g3+g4)</t>
  </si>
  <si>
    <t>h. Otros Pasivos a Corto Plazo (h=h1+h2+h3)</t>
  </si>
  <si>
    <t xml:space="preserve">    g3) Bienes Derivados de Embargos, Decomisos, Aseguramientos y Dación en Pago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</si>
  <si>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</si>
  <si>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</si>
  <si>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</si>
  <si>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</si>
  <si>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</si>
  <si>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</si>
  <si>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</si>
  <si>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</si>
  <si>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</si>
  <si>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</si>
  <si>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</si>
  <si>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</si>
  <si>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</si>
  <si>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</si>
  <si>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</si>
  <si>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</si>
  <si>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</si>
  <si>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</si>
  <si>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</si>
  <si>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</si>
  <si>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</si>
  <si>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</si>
  <si>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</si>
  <si>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</si>
  <si>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</si>
  <si>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</si>
  <si>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</si>
  <si>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</si>
  <si>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</si>
  <si>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</si>
  <si>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</si>
  <si>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</si>
  <si>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</si>
  <si>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</si>
  <si>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</si>
  <si>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</si>
  <si>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</si>
  <si>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</si>
  <si>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</si>
  <si>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L</t>
  </si>
  <si>
    <t>DIA CONSULTA</t>
  </si>
  <si>
    <t>MES CONSULTA</t>
  </si>
  <si>
    <t>AÑO CONSULTA</t>
  </si>
  <si>
    <t xml:space="preserve">AÑO LOW </t>
  </si>
  <si>
    <t>AÑO HIGH</t>
  </si>
  <si>
    <t>H</t>
  </si>
  <si>
    <t>ADVIVIEYRA</t>
  </si>
  <si>
    <t>Cuenta de mayor</t>
  </si>
  <si>
    <t>006.2025</t>
  </si>
  <si>
    <t>12/05/2022 10:26:27</t>
  </si>
  <si>
    <t>012.2024</t>
  </si>
  <si>
    <t>28/07/2025</t>
  </si>
  <si>
    <t>GRPSMCABALLE</t>
  </si>
  <si>
    <t>10:26:27</t>
  </si>
  <si>
    <t>07/05/2020 10:37:04</t>
  </si>
  <si>
    <t>28/07/2025 11:02:47</t>
  </si>
  <si>
    <t>12/05/2022</t>
  </si>
  <si>
    <t>(Cifras En Pesos)</t>
  </si>
  <si>
    <t>Al 30 de Junio del 2025 y al 31 de Diciembre del 2024</t>
  </si>
  <si>
    <t>Junio 2025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</si>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</sst>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\ #,##0.00"/>
    <numFmt numFmtId="165" formatCode="#,##0.00\ &quot;MXN&quot;;\-\ #,##0.00\ &quot;MXN&quot;"/>
    <numFmt numFmtId="166" formatCode="#,##0.00\ &quot;MXN&quot;"/>
    <numFmt numFmtId="167" formatCode="#,##0;\-\ #,##0"/>
  </numFmts>
  <fonts count="55" x14ac:knownFonts="1">
    <font>
      <sz val="8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indexed="53"/>
      <name val="Calibri"/>
      <family val="2"/>
    </font>
    <font>
      <sz val="11"/>
      <color indexed="53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</patternFill>
    </fill>
    <fill>
      <patternFill patternType="solid">
        <fgColor indexed="61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29"/>
      </patternFill>
    </fill>
  </fills>
  <borders count="4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4"/>
      </top>
      <bottom/>
      <diagonal/>
    </border>
    <border>
      <left/>
      <right style="thin">
        <color indexed="54"/>
      </right>
      <top style="thin">
        <color indexed="54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40"/>
      </left>
      <right/>
      <top style="thin">
        <color indexed="22"/>
      </top>
      <bottom style="thin">
        <color indexed="2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54"/>
      </left>
      <right/>
      <top/>
      <bottom/>
      <diagonal/>
    </border>
    <border>
      <left/>
      <right style="thin">
        <color indexed="54"/>
      </right>
      <top/>
      <bottom/>
      <diagonal/>
    </border>
    <border>
      <left style="thin">
        <color indexed="54"/>
      </left>
      <right/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54"/>
      </left>
      <right style="thin">
        <color indexed="54"/>
      </right>
      <top/>
      <bottom style="thin">
        <color indexed="5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</borders>
  <cellStyleXfs count="141">
    <xf numFmtId="0" fontId="0" fillId="2" borderId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3" fillId="6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2" borderId="0" applyNumberFormat="0" applyBorder="0" applyAlignment="0" applyProtection="0"/>
    <xf numFmtId="0" fontId="15" fillId="20" borderId="0" applyNumberFormat="0" applyBorder="0" applyAlignment="0" applyProtection="0"/>
    <xf numFmtId="0" fontId="16" fillId="23" borderId="1" applyNumberFormat="0" applyAlignment="0" applyProtection="0"/>
    <xf numFmtId="0" fontId="17" fillId="15" borderId="2" applyNumberFormat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1" borderId="1" applyNumberFormat="0" applyAlignment="0" applyProtection="0"/>
    <xf numFmtId="0" fontId="24" fillId="0" borderId="6" applyNumberFormat="0" applyFill="0" applyAlignment="0" applyProtection="0"/>
    <xf numFmtId="0" fontId="25" fillId="21" borderId="0" applyNumberFormat="0" applyBorder="0" applyAlignment="0" applyProtection="0"/>
    <xf numFmtId="0" fontId="3" fillId="20" borderId="1" applyNumberFormat="0" applyFont="0" applyAlignment="0" applyProtection="0"/>
    <xf numFmtId="0" fontId="26" fillId="23" borderId="7" applyNumberFormat="0" applyAlignment="0" applyProtection="0"/>
    <xf numFmtId="4" fontId="5" fillId="27" borderId="1" applyNumberFormat="0" applyProtection="0">
      <alignment vertical="center"/>
    </xf>
    <xf numFmtId="4" fontId="29" fillId="28" borderId="1" applyNumberFormat="0" applyProtection="0">
      <alignment vertical="center"/>
    </xf>
    <xf numFmtId="4" fontId="5" fillId="28" borderId="1" applyNumberFormat="0" applyProtection="0">
      <alignment horizontal="left" vertical="center" indent="1"/>
    </xf>
    <xf numFmtId="0" fontId="10" fillId="27" borderId="8" applyNumberFormat="0" applyProtection="0">
      <alignment horizontal="left" vertical="top" indent="1"/>
    </xf>
    <xf numFmtId="4" fontId="5" fillId="29" borderId="1" applyNumberFormat="0" applyProtection="0">
      <alignment horizontal="left" vertical="center" indent="1"/>
    </xf>
    <xf numFmtId="4" fontId="5" fillId="30" borderId="1" applyNumberFormat="0" applyProtection="0">
      <alignment horizontal="right" vertical="center"/>
    </xf>
    <xf numFmtId="4" fontId="5" fillId="31" borderId="1" applyNumberFormat="0" applyProtection="0">
      <alignment horizontal="right" vertical="center"/>
    </xf>
    <xf numFmtId="4" fontId="5" fillId="32" borderId="9" applyNumberFormat="0" applyProtection="0">
      <alignment horizontal="right" vertical="center"/>
    </xf>
    <xf numFmtId="4" fontId="5" fillId="33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1" applyNumberFormat="0" applyProtection="0">
      <alignment horizontal="right" vertical="center"/>
    </xf>
    <xf numFmtId="4" fontId="5" fillId="38" borderId="1" applyNumberFormat="0" applyProtection="0">
      <alignment horizontal="right" vertical="center"/>
    </xf>
    <xf numFmtId="4" fontId="5" fillId="39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9" fillId="40" borderId="9" applyNumberFormat="0" applyProtection="0">
      <alignment horizontal="left" vertical="center" indent="1"/>
    </xf>
    <xf numFmtId="4" fontId="5" fillId="41" borderId="1" applyNumberFormat="0" applyProtection="0">
      <alignment horizontal="right" vertical="center"/>
    </xf>
    <xf numFmtId="4" fontId="5" fillId="42" borderId="9" applyNumberFormat="0" applyProtection="0">
      <alignment horizontal="left" vertical="center" indent="1"/>
    </xf>
    <xf numFmtId="4" fontId="5" fillId="41" borderId="9" applyNumberFormat="0" applyProtection="0">
      <alignment horizontal="left" vertical="center" indent="1"/>
    </xf>
    <xf numFmtId="0" fontId="5" fillId="43" borderId="1" applyNumberFormat="0" applyProtection="0">
      <alignment horizontal="left" vertical="center" indent="1"/>
    </xf>
    <xf numFmtId="0" fontId="3" fillId="40" borderId="8" applyNumberFormat="0" applyProtection="0">
      <alignment horizontal="left" vertical="top" indent="1"/>
    </xf>
    <xf numFmtId="0" fontId="5" fillId="44" borderId="1" applyNumberFormat="0" applyProtection="0">
      <alignment horizontal="left" vertical="center" indent="1"/>
    </xf>
    <xf numFmtId="0" fontId="3" fillId="41" borderId="8" applyNumberFormat="0" applyProtection="0">
      <alignment horizontal="left" vertical="top" indent="1"/>
    </xf>
    <xf numFmtId="0" fontId="5" fillId="45" borderId="1" applyNumberFormat="0" applyProtection="0">
      <alignment horizontal="left" vertical="center" indent="1"/>
    </xf>
    <xf numFmtId="0" fontId="3" fillId="45" borderId="8" applyNumberFormat="0" applyProtection="0">
      <alignment horizontal="left" vertical="top" indent="1"/>
    </xf>
    <xf numFmtId="0" fontId="5" fillId="42" borderId="1" applyNumberFormat="0" applyProtection="0">
      <alignment horizontal="left" vertical="center" indent="1"/>
    </xf>
    <xf numFmtId="0" fontId="3" fillId="42" borderId="8" applyNumberFormat="0" applyProtection="0">
      <alignment horizontal="left" vertical="top" indent="1"/>
    </xf>
    <xf numFmtId="0" fontId="3" fillId="46" borderId="10" applyNumberFormat="0">
      <protection locked="0"/>
    </xf>
    <xf numFmtId="0" fontId="6" fillId="40" borderId="11" applyBorder="0"/>
    <xf numFmtId="4" fontId="7" fillId="47" borderId="8" applyNumberFormat="0" applyProtection="0">
      <alignment vertical="center"/>
    </xf>
    <xf numFmtId="4" fontId="29" fillId="48" borderId="12" applyNumberFormat="0" applyProtection="0">
      <alignment vertical="center"/>
    </xf>
    <xf numFmtId="4" fontId="7" fillId="43" borderId="8" applyNumberFormat="0" applyProtection="0">
      <alignment horizontal="left" vertical="center" indent="1"/>
    </xf>
    <xf numFmtId="0" fontId="7" fillId="47" borderId="8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29" fillId="49" borderId="1" applyNumberFormat="0" applyProtection="0">
      <alignment horizontal="right" vertical="center"/>
    </xf>
    <xf numFmtId="4" fontId="5" fillId="29" borderId="1" applyNumberFormat="0" applyProtection="0">
      <alignment horizontal="left" vertical="center" indent="1"/>
    </xf>
    <xf numFmtId="0" fontId="7" fillId="41" borderId="8" applyNumberFormat="0" applyProtection="0">
      <alignment horizontal="left" vertical="top" indent="1"/>
    </xf>
    <xf numFmtId="4" fontId="11" fillId="50" borderId="9" applyNumberFormat="0" applyProtection="0">
      <alignment horizontal="left" vertical="center" indent="1"/>
    </xf>
    <xf numFmtId="0" fontId="5" fillId="51" borderId="12"/>
    <xf numFmtId="4" fontId="12" fillId="46" borderId="1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8" fillId="0" borderId="0" applyNumberFormat="0" applyFill="0" applyBorder="0" applyAlignment="0" applyProtection="0"/>
    <xf numFmtId="0" fontId="9" fillId="0" borderId="0"/>
    <xf numFmtId="0" fontId="2" fillId="0" borderId="0"/>
    <xf numFmtId="0" fontId="47" fillId="0" borderId="0" applyNumberFormat="0" applyFill="0" applyBorder="0" applyAlignment="0" applyProtection="0"/>
    <xf numFmtId="0" fontId="21" fillId="0" borderId="39" applyNumberFormat="0" applyFill="0" applyAlignment="0" applyProtection="0"/>
    <xf numFmtId="0" fontId="22" fillId="0" borderId="40" applyNumberFormat="0" applyFill="0" applyAlignment="0" applyProtection="0"/>
    <xf numFmtId="0" fontId="24" fillId="56" borderId="0" applyNumberFormat="0" applyBorder="0" applyAlignment="0" applyProtection="0"/>
    <xf numFmtId="0" fontId="36" fillId="10" borderId="0" applyNumberFormat="0" applyBorder="0" applyAlignment="0" applyProtection="0"/>
    <xf numFmtId="0" fontId="37" fillId="21" borderId="0" applyNumberFormat="0" applyBorder="0" applyAlignment="0" applyProtection="0"/>
    <xf numFmtId="0" fontId="23" fillId="21" borderId="35" applyNumberFormat="0" applyAlignment="0" applyProtection="0"/>
    <xf numFmtId="0" fontId="26" fillId="57" borderId="7" applyNumberFormat="0" applyAlignment="0" applyProtection="0"/>
    <xf numFmtId="0" fontId="34" fillId="57" borderId="35" applyNumberFormat="0" applyAlignment="0" applyProtection="0"/>
    <xf numFmtId="0" fontId="35" fillId="0" borderId="36" applyNumberFormat="0" applyFill="0" applyAlignment="0" applyProtection="0"/>
    <xf numFmtId="0" fontId="17" fillId="16" borderId="2" applyNumberFormat="0" applyAlignment="0" applyProtection="0"/>
    <xf numFmtId="0" fontId="45" fillId="0" borderId="0" applyNumberFormat="0" applyFill="0" applyBorder="0" applyAlignment="0" applyProtection="0"/>
    <xf numFmtId="0" fontId="9" fillId="20" borderId="37" applyNumberFormat="0" applyFont="0" applyAlignment="0" applyProtection="0"/>
    <xf numFmtId="0" fontId="46" fillId="0" borderId="0" applyNumberFormat="0" applyFill="0" applyBorder="0" applyAlignment="0" applyProtection="0"/>
    <xf numFmtId="4" fontId="38" fillId="27" borderId="8" applyNumberFormat="0" applyProtection="0">
      <alignment vertical="center"/>
    </xf>
    <xf numFmtId="4" fontId="39" fillId="27" borderId="8" applyNumberFormat="0" applyProtection="0">
      <alignment vertical="center"/>
    </xf>
    <xf numFmtId="4" fontId="38" fillId="27" borderId="8" applyNumberFormat="0" applyProtection="0">
      <alignment horizontal="left" vertical="center" indent="1"/>
    </xf>
    <xf numFmtId="0" fontId="38" fillId="27" borderId="8" applyNumberFormat="0" applyProtection="0">
      <alignment horizontal="left" vertical="top" indent="1"/>
    </xf>
    <xf numFmtId="4" fontId="38" fillId="41" borderId="0" applyNumberFormat="0" applyProtection="0">
      <alignment horizontal="left" vertical="center" indent="1"/>
    </xf>
    <xf numFmtId="4" fontId="40" fillId="30" borderId="8" applyNumberFormat="0" applyProtection="0">
      <alignment horizontal="right" vertical="center"/>
    </xf>
    <xf numFmtId="4" fontId="40" fillId="58" borderId="8" applyNumberFormat="0" applyProtection="0">
      <alignment horizontal="right" vertical="center"/>
    </xf>
    <xf numFmtId="4" fontId="40" fillId="32" borderId="8" applyNumberFormat="0" applyProtection="0">
      <alignment horizontal="right" vertical="center"/>
    </xf>
    <xf numFmtId="4" fontId="40" fillId="33" borderId="8" applyNumberFormat="0" applyProtection="0">
      <alignment horizontal="right" vertical="center"/>
    </xf>
    <xf numFmtId="4" fontId="40" fillId="34" borderId="8" applyNumberFormat="0" applyProtection="0">
      <alignment horizontal="right" vertical="center"/>
    </xf>
    <xf numFmtId="4" fontId="40" fillId="35" borderId="8" applyNumberFormat="0" applyProtection="0">
      <alignment horizontal="right" vertical="center"/>
    </xf>
    <xf numFmtId="4" fontId="40" fillId="36" borderId="8" applyNumberFormat="0" applyProtection="0">
      <alignment horizontal="right" vertical="center"/>
    </xf>
    <xf numFmtId="4" fontId="40" fillId="37" borderId="8" applyNumberFormat="0" applyProtection="0">
      <alignment horizontal="right" vertical="center"/>
    </xf>
    <xf numFmtId="4" fontId="40" fillId="38" borderId="8" applyNumberFormat="0" applyProtection="0">
      <alignment horizontal="right" vertical="center"/>
    </xf>
    <xf numFmtId="4" fontId="38" fillId="39" borderId="38" applyNumberFormat="0" applyProtection="0">
      <alignment horizontal="left" vertical="center" indent="1"/>
    </xf>
    <xf numFmtId="4" fontId="40" fillId="42" borderId="0" applyNumberFormat="0" applyProtection="0">
      <alignment horizontal="left" vertical="center" indent="1"/>
    </xf>
    <xf numFmtId="4" fontId="41" fillId="40" borderId="0" applyNumberFormat="0" applyProtection="0">
      <alignment horizontal="left" vertical="center" indent="1"/>
    </xf>
    <xf numFmtId="4" fontId="40" fillId="41" borderId="8" applyNumberFormat="0" applyProtection="0">
      <alignment horizontal="right" vertical="center"/>
    </xf>
    <xf numFmtId="4" fontId="40" fillId="42" borderId="0" applyNumberFormat="0" applyProtection="0">
      <alignment horizontal="left" vertical="center" indent="1"/>
    </xf>
    <xf numFmtId="4" fontId="40" fillId="41" borderId="0" applyNumberFormat="0" applyProtection="0">
      <alignment horizontal="left" vertical="center" indent="1"/>
    </xf>
    <xf numFmtId="0" fontId="9" fillId="40" borderId="8" applyNumberFormat="0" applyProtection="0">
      <alignment horizontal="left" vertical="center" indent="1"/>
    </xf>
    <xf numFmtId="0" fontId="9" fillId="40" borderId="8" applyNumberFormat="0" applyProtection="0">
      <alignment horizontal="left" vertical="top" indent="1"/>
    </xf>
    <xf numFmtId="0" fontId="9" fillId="41" borderId="8" applyNumberFormat="0" applyProtection="0">
      <alignment horizontal="left" vertical="center" indent="1"/>
    </xf>
    <xf numFmtId="0" fontId="9" fillId="41" borderId="8" applyNumberFormat="0" applyProtection="0">
      <alignment horizontal="left" vertical="top" indent="1"/>
    </xf>
    <xf numFmtId="0" fontId="9" fillId="45" borderId="8" applyNumberFormat="0" applyProtection="0">
      <alignment horizontal="left" vertical="center" indent="1"/>
    </xf>
    <xf numFmtId="0" fontId="9" fillId="45" borderId="8" applyNumberFormat="0" applyProtection="0">
      <alignment horizontal="left" vertical="top" indent="1"/>
    </xf>
    <xf numFmtId="0" fontId="9" fillId="42" borderId="8" applyNumberFormat="0" applyProtection="0">
      <alignment horizontal="left" vertical="center" indent="1"/>
    </xf>
    <xf numFmtId="0" fontId="9" fillId="42" borderId="8" applyNumberFormat="0" applyProtection="0">
      <alignment horizontal="left" vertical="top" indent="1"/>
    </xf>
    <xf numFmtId="0" fontId="9" fillId="46" borderId="12" applyNumberFormat="0">
      <protection locked="0"/>
    </xf>
    <xf numFmtId="4" fontId="40" fillId="47" borderId="8" applyNumberFormat="0" applyProtection="0">
      <alignment vertical="center"/>
    </xf>
    <xf numFmtId="4" fontId="42" fillId="47" borderId="8" applyNumberFormat="0" applyProtection="0">
      <alignment vertical="center"/>
    </xf>
    <xf numFmtId="4" fontId="40" fillId="47" borderId="8" applyNumberFormat="0" applyProtection="0">
      <alignment horizontal="left" vertical="center" indent="1"/>
    </xf>
    <xf numFmtId="0" fontId="40" fillId="47" borderId="8" applyNumberFormat="0" applyProtection="0">
      <alignment horizontal="left" vertical="top" indent="1"/>
    </xf>
    <xf numFmtId="4" fontId="40" fillId="42" borderId="8" applyNumberFormat="0" applyProtection="0">
      <alignment horizontal="right" vertical="center"/>
    </xf>
    <xf numFmtId="4" fontId="42" fillId="42" borderId="8" applyNumberFormat="0" applyProtection="0">
      <alignment horizontal="right" vertical="center"/>
    </xf>
    <xf numFmtId="4" fontId="40" fillId="41" borderId="8" applyNumberFormat="0" applyProtection="0">
      <alignment horizontal="left" vertical="center" indent="1"/>
    </xf>
    <xf numFmtId="0" fontId="40" fillId="41" borderId="8" applyNumberFormat="0" applyProtection="0">
      <alignment horizontal="left" vertical="top" indent="1"/>
    </xf>
    <xf numFmtId="4" fontId="43" fillId="50" borderId="0" applyNumberFormat="0" applyProtection="0">
      <alignment horizontal="left" vertical="center" indent="1"/>
    </xf>
    <xf numFmtId="4" fontId="44" fillId="42" borderId="8" applyNumberFormat="0" applyProtection="0">
      <alignment horizontal="right" vertical="center"/>
    </xf>
    <xf numFmtId="0" fontId="1" fillId="0" borderId="0"/>
  </cellStyleXfs>
  <cellXfs count="91">
    <xf numFmtId="0" fontId="0" fillId="2" borderId="0" xfId="0"/>
    <xf numFmtId="0" fontId="3" fillId="2" borderId="0" xfId="0" applyFont="1" applyBorder="1"/>
    <xf numFmtId="0" fontId="0" fillId="2" borderId="0" xfId="0" applyBorder="1"/>
    <xf numFmtId="0" fontId="8" fillId="2" borderId="0" xfId="0" applyFont="1"/>
    <xf numFmtId="0" fontId="6" fillId="52" borderId="14" xfId="70" applyFill="1" applyBorder="1"/>
    <xf numFmtId="0" fontId="6" fillId="52" borderId="15" xfId="70" applyFill="1" applyBorder="1"/>
    <xf numFmtId="0" fontId="0" fillId="53" borderId="16" xfId="0" applyFill="1" applyBorder="1"/>
    <xf numFmtId="0" fontId="0" fillId="53" borderId="16" xfId="0" applyFill="1" applyBorder="1" applyAlignment="1">
      <alignment vertical="center"/>
    </xf>
    <xf numFmtId="0" fontId="0" fillId="53" borderId="17" xfId="0" applyFill="1" applyBorder="1"/>
    <xf numFmtId="0" fontId="4" fillId="52" borderId="11" xfId="70" applyFont="1" applyFill="1" applyBorder="1"/>
    <xf numFmtId="0" fontId="0" fillId="49" borderId="18" xfId="0" applyFill="1" applyBorder="1"/>
    <xf numFmtId="0" fontId="0" fillId="2" borderId="0" xfId="0" applyAlignment="1"/>
    <xf numFmtId="0" fontId="0" fillId="49" borderId="14" xfId="0" applyFill="1" applyBorder="1"/>
    <xf numFmtId="0" fontId="0" fillId="49" borderId="0" xfId="0" applyFill="1" applyBorder="1"/>
    <xf numFmtId="0" fontId="0" fillId="49" borderId="22" xfId="0" applyFill="1" applyBorder="1"/>
    <xf numFmtId="0" fontId="6" fillId="53" borderId="16" xfId="0" applyFont="1" applyFill="1" applyBorder="1" applyAlignment="1">
      <alignment horizontal="right" vertical="center"/>
    </xf>
    <xf numFmtId="0" fontId="4" fillId="54" borderId="0" xfId="0" applyFont="1" applyFill="1"/>
    <xf numFmtId="0" fontId="0" fillId="53" borderId="16" xfId="0" quotePrefix="1" applyFill="1" applyBorder="1" applyAlignment="1">
      <alignment vertical="center"/>
    </xf>
    <xf numFmtId="0" fontId="0" fillId="2" borderId="0" xfId="0" quotePrefix="1" applyAlignment="1"/>
    <xf numFmtId="0" fontId="5" fillId="29" borderId="1" xfId="45" quotePrefix="1" applyNumberFormat="1">
      <alignment horizontal="left" vertical="center" indent="1"/>
    </xf>
    <xf numFmtId="0" fontId="5" fillId="29" borderId="1" xfId="77" quotePrefix="1" applyNumberFormat="1">
      <alignment horizontal="left" vertical="center" indent="1"/>
    </xf>
    <xf numFmtId="3" fontId="5" fillId="0" borderId="1" xfId="75" applyNumberFormat="1">
      <alignment horizontal="right" vertical="center"/>
    </xf>
    <xf numFmtId="164" fontId="5" fillId="0" borderId="1" xfId="75" applyNumberFormat="1">
      <alignment horizontal="right" vertical="center"/>
    </xf>
    <xf numFmtId="165" fontId="5" fillId="0" borderId="1" xfId="75" applyNumberFormat="1">
      <alignment horizontal="right" vertical="center"/>
    </xf>
    <xf numFmtId="166" fontId="5" fillId="0" borderId="1" xfId="75" applyNumberFormat="1">
      <alignment horizontal="right" vertical="center"/>
    </xf>
    <xf numFmtId="49" fontId="0" fillId="49" borderId="24" xfId="0" applyNumberFormat="1" applyFill="1" applyBorder="1"/>
    <xf numFmtId="49" fontId="0" fillId="49" borderId="25" xfId="0" applyNumberFormat="1" applyFill="1" applyBorder="1"/>
    <xf numFmtId="49" fontId="0" fillId="49" borderId="26" xfId="0" applyNumberFormat="1" applyFill="1" applyBorder="1"/>
    <xf numFmtId="0" fontId="0" fillId="49" borderId="21" xfId="0" applyFill="1" applyBorder="1" applyAlignment="1"/>
    <xf numFmtId="0" fontId="0" fillId="49" borderId="22" xfId="0" quotePrefix="1" applyFill="1" applyBorder="1" applyAlignment="1"/>
    <xf numFmtId="0" fontId="0" fillId="49" borderId="0" xfId="0" applyFill="1" applyBorder="1" applyAlignment="1"/>
    <xf numFmtId="0" fontId="0" fillId="49" borderId="20" xfId="0" quotePrefix="1" applyFill="1" applyBorder="1" applyAlignment="1"/>
    <xf numFmtId="0" fontId="0" fillId="49" borderId="19" xfId="0" applyFill="1" applyBorder="1" applyAlignment="1"/>
    <xf numFmtId="0" fontId="0" fillId="49" borderId="0" xfId="0" quotePrefix="1" applyFill="1" applyBorder="1" applyAlignment="1"/>
    <xf numFmtId="0" fontId="0" fillId="49" borderId="11" xfId="0" applyFill="1" applyBorder="1" applyAlignment="1"/>
    <xf numFmtId="0" fontId="0" fillId="49" borderId="14" xfId="0" quotePrefix="1" applyFill="1" applyBorder="1" applyAlignment="1"/>
    <xf numFmtId="0" fontId="0" fillId="49" borderId="14" xfId="0" applyFill="1" applyBorder="1" applyAlignment="1"/>
    <xf numFmtId="0" fontId="0" fillId="49" borderId="15" xfId="0" quotePrefix="1" applyFill="1" applyBorder="1" applyAlignment="1"/>
    <xf numFmtId="0" fontId="0" fillId="49" borderId="22" xfId="0" applyFill="1" applyBorder="1" applyAlignment="1"/>
    <xf numFmtId="0" fontId="0" fillId="49" borderId="23" xfId="0" quotePrefix="1" applyFill="1" applyBorder="1" applyAlignment="1"/>
    <xf numFmtId="167" fontId="5" fillId="0" borderId="1" xfId="75" applyNumberFormat="1">
      <alignment horizontal="right" vertical="center"/>
    </xf>
    <xf numFmtId="0" fontId="5" fillId="43" borderId="1" xfId="61" quotePrefix="1" applyAlignment="1">
      <alignment horizontal="left" vertical="center" indent="2"/>
    </xf>
    <xf numFmtId="0" fontId="0" fillId="0" borderId="0" xfId="0" applyFill="1"/>
    <xf numFmtId="0" fontId="9" fillId="0" borderId="0" xfId="85"/>
    <xf numFmtId="0" fontId="30" fillId="0" borderId="0" xfId="85" quotePrefix="1" applyNumberFormat="1" applyFont="1" applyAlignment="1"/>
    <xf numFmtId="0" fontId="30" fillId="0" borderId="0" xfId="85" quotePrefix="1" applyFont="1" applyAlignment="1"/>
    <xf numFmtId="4" fontId="30" fillId="0" borderId="0" xfId="85" applyNumberFormat="1" applyFont="1"/>
    <xf numFmtId="0" fontId="30" fillId="55" borderId="0" xfId="85" applyFont="1" applyFill="1"/>
    <xf numFmtId="0" fontId="30" fillId="0" borderId="0" xfId="85" applyFont="1"/>
    <xf numFmtId="0" fontId="32" fillId="0" borderId="0" xfId="86" applyFont="1" applyFill="1" applyBorder="1" applyAlignment="1">
      <alignment horizontal="justify" vertical="center" wrapText="1"/>
    </xf>
    <xf numFmtId="0" fontId="32" fillId="0" borderId="30" xfId="86" applyFont="1" applyFill="1" applyBorder="1" applyAlignment="1">
      <alignment horizontal="justify" vertical="center" wrapText="1"/>
    </xf>
    <xf numFmtId="0" fontId="31" fillId="0" borderId="32" xfId="86" applyFont="1" applyFill="1" applyBorder="1" applyAlignment="1">
      <alignment horizontal="left" vertical="center" wrapText="1"/>
    </xf>
    <xf numFmtId="0" fontId="31" fillId="0" borderId="33" xfId="86" applyFont="1" applyFill="1" applyBorder="1" applyAlignment="1">
      <alignment horizontal="justify" vertical="center" wrapText="1"/>
    </xf>
    <xf numFmtId="0" fontId="33" fillId="0" borderId="33" xfId="86" applyFont="1" applyFill="1" applyBorder="1" applyAlignment="1">
      <alignment horizontal="justify" vertical="center" wrapText="1"/>
    </xf>
    <xf numFmtId="0" fontId="32" fillId="0" borderId="30" xfId="86" applyFont="1" applyFill="1" applyBorder="1" applyAlignment="1">
      <alignment horizontal="justify" vertical="center"/>
    </xf>
    <xf numFmtId="0" fontId="32" fillId="0" borderId="0" xfId="86" applyFont="1" applyFill="1" applyBorder="1" applyAlignment="1">
      <alignment horizontal="justify" vertical="center"/>
    </xf>
    <xf numFmtId="4" fontId="9" fillId="0" borderId="0" xfId="85" applyNumberFormat="1" applyFont="1" applyFill="1" applyBorder="1"/>
    <xf numFmtId="0" fontId="49" fillId="0" borderId="0" xfId="0" applyFont="1" applyFill="1"/>
    <xf numFmtId="0" fontId="48" fillId="0" borderId="0" xfId="85" quotePrefix="1" applyNumberFormat="1" applyFont="1" applyAlignment="1"/>
    <xf numFmtId="0" fontId="48" fillId="0" borderId="0" xfId="85" quotePrefix="1" applyFont="1" applyAlignment="1"/>
    <xf numFmtId="4" fontId="48" fillId="0" borderId="0" xfId="85" quotePrefix="1" applyNumberFormat="1" applyFont="1" applyAlignment="1"/>
    <xf numFmtId="0" fontId="48" fillId="55" borderId="0" xfId="85" applyFont="1" applyFill="1"/>
    <xf numFmtId="0" fontId="48" fillId="0" borderId="0" xfId="85" applyFont="1"/>
    <xf numFmtId="0" fontId="50" fillId="0" borderId="0" xfId="0" applyFont="1" applyFill="1"/>
    <xf numFmtId="0" fontId="51" fillId="0" borderId="0" xfId="86" applyFont="1" applyFill="1" applyBorder="1" applyAlignment="1">
      <alignment horizontal="center" vertical="center" wrapText="1"/>
    </xf>
    <xf numFmtId="0" fontId="51" fillId="0" borderId="0" xfId="86" applyFont="1" applyFill="1" applyBorder="1" applyAlignment="1">
      <alignment horizontal="left" vertical="center" wrapText="1"/>
    </xf>
    <xf numFmtId="0" fontId="51" fillId="0" borderId="28" xfId="86" applyFont="1" applyFill="1" applyBorder="1" applyAlignment="1">
      <alignment horizontal="center" vertical="center" wrapText="1"/>
    </xf>
    <xf numFmtId="0" fontId="51" fillId="0" borderId="0" xfId="86" applyFont="1" applyFill="1" applyBorder="1" applyAlignment="1">
      <alignment horizontal="justify" vertical="center" wrapText="1"/>
    </xf>
    <xf numFmtId="0" fontId="51" fillId="0" borderId="30" xfId="86" applyFont="1" applyFill="1" applyBorder="1" applyAlignment="1">
      <alignment horizontal="justify" vertical="center" wrapText="1"/>
    </xf>
    <xf numFmtId="0" fontId="9" fillId="0" borderId="0" xfId="0" applyFont="1" applyFill="1"/>
    <xf numFmtId="0" fontId="51" fillId="0" borderId="0" xfId="86" applyFont="1" applyFill="1" applyBorder="1" applyAlignment="1">
      <alignment horizontal="justify" vertical="top" wrapText="1"/>
    </xf>
    <xf numFmtId="0" fontId="51" fillId="0" borderId="30" xfId="86" applyFont="1" applyFill="1" applyBorder="1" applyAlignment="1">
      <alignment horizontal="left" vertical="center" wrapText="1"/>
    </xf>
    <xf numFmtId="4" fontId="4" fillId="0" borderId="0" xfId="85" applyNumberFormat="1" applyFont="1" applyFill="1" applyBorder="1"/>
    <xf numFmtId="14" fontId="30" fillId="0" borderId="0" xfId="85" applyNumberFormat="1" applyFont="1"/>
    <xf numFmtId="1" fontId="30" fillId="0" borderId="0" xfId="85" applyNumberFormat="1" applyFont="1"/>
    <xf numFmtId="2" fontId="30" fillId="0" borderId="0" xfId="85" applyNumberFormat="1" applyFont="1"/>
    <xf numFmtId="14" fontId="50" fillId="0" borderId="0" xfId="0" applyNumberFormat="1" applyFont="1" applyFill="1"/>
    <xf numFmtId="0" fontId="9" fillId="0" borderId="29" xfId="85" applyFill="1" applyBorder="1"/>
    <xf numFmtId="0" fontId="9" fillId="0" borderId="31" xfId="85" applyFill="1" applyBorder="1"/>
    <xf numFmtId="0" fontId="9" fillId="0" borderId="0" xfId="85" applyFont="1" applyFill="1"/>
    <xf numFmtId="0" fontId="9" fillId="0" borderId="0" xfId="85" applyFont="1" applyFill="1" applyBorder="1"/>
    <xf numFmtId="0" fontId="9" fillId="0" borderId="34" xfId="85" applyFill="1" applyBorder="1"/>
    <xf numFmtId="0" fontId="53" fillId="0" borderId="27" xfId="85" applyFont="1" applyFill="1" applyBorder="1" applyAlignment="1">
      <alignment horizontal="center"/>
    </xf>
    <xf numFmtId="0" fontId="9" fillId="0" borderId="28" xfId="85" applyFont="1" applyFill="1" applyBorder="1" applyAlignment="1">
      <alignment horizontal="center"/>
    </xf>
    <xf numFmtId="0" fontId="52" fillId="0" borderId="30" xfId="85" applyFont="1" applyFill="1" applyBorder="1" applyAlignment="1">
      <alignment horizontal="center"/>
    </xf>
    <xf numFmtId="0" fontId="52" fillId="0" borderId="0" xfId="85" applyFont="1" applyFill="1" applyBorder="1" applyAlignment="1">
      <alignment horizontal="center"/>
    </xf>
    <xf numFmtId="0" fontId="51" fillId="0" borderId="30" xfId="85" applyFont="1" applyFill="1" applyBorder="1" applyAlignment="1">
      <alignment horizontal="center" vertical="center"/>
    </xf>
    <xf numFmtId="0" fontId="51" fillId="0" borderId="0" xfId="85" applyFont="1" applyFill="1" applyBorder="1" applyAlignment="1">
      <alignment horizontal="center" vertical="center"/>
    </xf>
    <xf numFmtId="0" fontId="54" fillId="0" borderId="32" xfId="85" applyFont="1" applyFill="1" applyBorder="1" applyAlignment="1">
      <alignment horizontal="center" vertical="center"/>
    </xf>
    <xf numFmtId="0" fontId="54" fillId="0" borderId="33" xfId="85" applyFont="1" applyFill="1" applyBorder="1" applyAlignment="1">
      <alignment horizontal="center" vertical="center"/>
    </xf>
    <xf numFmtId="0" fontId="54" fillId="0" borderId="34" xfId="85" applyFont="1" applyFill="1" applyBorder="1" applyAlignment="1">
      <alignment horizontal="center" vertical="center"/>
    </xf>
  </cellXfs>
  <cellStyles count="141">
    <cellStyle name="Accent1 - 20%" xfId="2"/>
    <cellStyle name="Accent1 - 40%" xfId="3"/>
    <cellStyle name="Accent1 - 60%" xfId="4"/>
    <cellStyle name="Accent2 - 20%" xfId="6"/>
    <cellStyle name="Accent2 - 40%" xfId="7"/>
    <cellStyle name="Accent2 - 60%" xfId="8"/>
    <cellStyle name="Accent3 - 20%" xfId="10"/>
    <cellStyle name="Accent3 - 40%" xfId="11"/>
    <cellStyle name="Accent3 - 60%" xfId="12"/>
    <cellStyle name="Accent4 - 20%" xfId="14"/>
    <cellStyle name="Accent4 - 40%" xfId="15"/>
    <cellStyle name="Accent4 - 60%" xfId="16"/>
    <cellStyle name="Accent5 - 20%" xfId="18"/>
    <cellStyle name="Accent5 - 40%" xfId="19"/>
    <cellStyle name="Accent5 - 60%" xfId="20"/>
    <cellStyle name="Accent6 - 20%" xfId="22"/>
    <cellStyle name="Accent6 - 40%" xfId="23"/>
    <cellStyle name="Accent6 - 60%" xfId="24"/>
    <cellStyle name="Bad 2" xfId="91"/>
    <cellStyle name="Buena" xfId="31" builtinId="26" customBuiltin="1"/>
    <cellStyle name="Calculation 2" xfId="95"/>
    <cellStyle name="Cálculo" xfId="26" builtinId="22" customBuiltin="1"/>
    <cellStyle name="Celda de comprobación" xfId="27" builtinId="23" customBuiltin="1"/>
    <cellStyle name="Celda vinculada" xfId="37" builtinId="24" customBuiltin="1"/>
    <cellStyle name="Check Cell 2" xfId="97"/>
    <cellStyle name="Emphasis 1" xfId="28"/>
    <cellStyle name="Emphasis 2" xfId="29"/>
    <cellStyle name="Emphasis 3" xfId="30"/>
    <cellStyle name="Encabezado 1" xfId="32" builtinId="16" customBuiltin="1"/>
    <cellStyle name="Encabezado 4" xfId="35" builtinId="19" customBuiltin="1"/>
    <cellStyle name="Énfasis1" xfId="1" builtinId="29" customBuiltin="1"/>
    <cellStyle name="Énfasis2" xfId="5" builtinId="33" customBuiltin="1"/>
    <cellStyle name="Énfasis3" xfId="9" builtinId="37" customBuiltin="1"/>
    <cellStyle name="Énfasis4" xfId="13" builtinId="41" customBuiltin="1"/>
    <cellStyle name="Énfasis5" xfId="17" builtinId="45" customBuiltin="1"/>
    <cellStyle name="Énfasis6" xfId="21" builtinId="49" customBuiltin="1"/>
    <cellStyle name="Entrada" xfId="36" builtinId="20" customBuiltin="1"/>
    <cellStyle name="Explanatory Text 2" xfId="100"/>
    <cellStyle name="Good 2" xfId="90"/>
    <cellStyle name="Heading 2 2" xfId="88"/>
    <cellStyle name="Heading 3 2" xfId="89"/>
    <cellStyle name="Incorrecto" xfId="25" builtinId="27" customBuiltin="1"/>
    <cellStyle name="Input 2" xfId="93"/>
    <cellStyle name="Linked Cell 2" xfId="96"/>
    <cellStyle name="Neutral" xfId="38" builtinId="28" customBuiltin="1"/>
    <cellStyle name="Neutral 2" xfId="92"/>
    <cellStyle name="Normal" xfId="0" builtinId="0"/>
    <cellStyle name="Normal 2" xfId="86"/>
    <cellStyle name="Normal 2 2" xfId="140"/>
    <cellStyle name="Normal 3" xfId="85"/>
    <cellStyle name="Notas" xfId="39" builtinId="10" customBuiltin="1"/>
    <cellStyle name="Note 2" xfId="99"/>
    <cellStyle name="Output 2" xfId="94"/>
    <cellStyle name="Salida" xfId="40" builtinId="21" customBuiltin="1"/>
    <cellStyle name="SAPBEXaggData" xfId="41"/>
    <cellStyle name="SAPBEXaggData 2" xfId="101"/>
    <cellStyle name="SAPBEXaggDataEmph" xfId="42"/>
    <cellStyle name="SAPBEXaggDataEmph 2" xfId="102"/>
    <cellStyle name="SAPBEXaggItem" xfId="43"/>
    <cellStyle name="SAPBEXaggItem 2" xfId="103"/>
    <cellStyle name="SAPBEXaggItemX" xfId="44"/>
    <cellStyle name="SAPBEXaggItemX 2" xfId="104"/>
    <cellStyle name="SAPBEXchaText" xfId="45"/>
    <cellStyle name="SAPBEXchaText 2" xfId="105"/>
    <cellStyle name="SAPBEXexcBad7" xfId="46"/>
    <cellStyle name="SAPBEXexcBad7 2" xfId="106"/>
    <cellStyle name="SAPBEXexcBad8" xfId="47"/>
    <cellStyle name="SAPBEXexcBad8 2" xfId="107"/>
    <cellStyle name="SAPBEXexcBad9" xfId="48"/>
    <cellStyle name="SAPBEXexcBad9 2" xfId="108"/>
    <cellStyle name="SAPBEXexcCritical4" xfId="49"/>
    <cellStyle name="SAPBEXexcCritical4 2" xfId="109"/>
    <cellStyle name="SAPBEXexcCritical5" xfId="50"/>
    <cellStyle name="SAPBEXexcCritical5 2" xfId="110"/>
    <cellStyle name="SAPBEXexcCritical6" xfId="51"/>
    <cellStyle name="SAPBEXexcCritical6 2" xfId="111"/>
    <cellStyle name="SAPBEXexcGood1" xfId="52"/>
    <cellStyle name="SAPBEXexcGood1 2" xfId="112"/>
    <cellStyle name="SAPBEXexcGood2" xfId="53"/>
    <cellStyle name="SAPBEXexcGood2 2" xfId="113"/>
    <cellStyle name="SAPBEXexcGood3" xfId="54"/>
    <cellStyle name="SAPBEXexcGood3 2" xfId="114"/>
    <cellStyle name="SAPBEXfilterDrill" xfId="55"/>
    <cellStyle name="SAPBEXfilterDrill 2" xfId="115"/>
    <cellStyle name="SAPBEXfilterItem" xfId="56"/>
    <cellStyle name="SAPBEXfilterItem 2" xfId="116"/>
    <cellStyle name="SAPBEXfilterText" xfId="57"/>
    <cellStyle name="SAPBEXfilterText 2" xfId="117"/>
    <cellStyle name="SAPBEXformats" xfId="58"/>
    <cellStyle name="SAPBEXformats 2" xfId="118"/>
    <cellStyle name="SAPBEXheaderItem" xfId="59"/>
    <cellStyle name="SAPBEXheaderItem 2" xfId="119"/>
    <cellStyle name="SAPBEXheaderText" xfId="60"/>
    <cellStyle name="SAPBEXheaderText 2" xfId="120"/>
    <cellStyle name="SAPBEXHLevel0" xfId="61"/>
    <cellStyle name="SAPBEXHLevel0 2" xfId="121"/>
    <cellStyle name="SAPBEXHLevel0X" xfId="62"/>
    <cellStyle name="SAPBEXHLevel0X 2" xfId="122"/>
    <cellStyle name="SAPBEXHLevel1" xfId="63"/>
    <cellStyle name="SAPBEXHLevel1 2" xfId="123"/>
    <cellStyle name="SAPBEXHLevel1X" xfId="64"/>
    <cellStyle name="SAPBEXHLevel1X 2" xfId="124"/>
    <cellStyle name="SAPBEXHLevel2" xfId="65"/>
    <cellStyle name="SAPBEXHLevel2 2" xfId="125"/>
    <cellStyle name="SAPBEXHLevel2X" xfId="66"/>
    <cellStyle name="SAPBEXHLevel2X 2" xfId="126"/>
    <cellStyle name="SAPBEXHLevel3" xfId="67"/>
    <cellStyle name="SAPBEXHLevel3 2" xfId="127"/>
    <cellStyle name="SAPBEXHLevel3X" xfId="68"/>
    <cellStyle name="SAPBEXHLevel3X 2" xfId="128"/>
    <cellStyle name="SAPBEXinputData" xfId="69"/>
    <cellStyle name="SAPBEXinputData 2" xfId="129"/>
    <cellStyle name="SAPBEXItemHeader" xfId="70"/>
    <cellStyle name="SAPBEXresData" xfId="71"/>
    <cellStyle name="SAPBEXresData 2" xfId="130"/>
    <cellStyle name="SAPBEXresDataEmph" xfId="72"/>
    <cellStyle name="SAPBEXresDataEmph 2" xfId="131"/>
    <cellStyle name="SAPBEXresItem" xfId="73"/>
    <cellStyle name="SAPBEXresItem 2" xfId="132"/>
    <cellStyle name="SAPBEXresItemX" xfId="74"/>
    <cellStyle name="SAPBEXresItemX 2" xfId="133"/>
    <cellStyle name="SAPBEXstdData" xfId="75"/>
    <cellStyle name="SAPBEXstdData 2" xfId="134"/>
    <cellStyle name="SAPBEXstdDataEmph" xfId="76"/>
    <cellStyle name="SAPBEXstdDataEmph 2" xfId="135"/>
    <cellStyle name="SAPBEXstdItem" xfId="77"/>
    <cellStyle name="SAPBEXstdItem 2" xfId="136"/>
    <cellStyle name="SAPBEXstdItemX" xfId="78"/>
    <cellStyle name="SAPBEXstdItemX 2" xfId="137"/>
    <cellStyle name="SAPBEXtitle" xfId="79"/>
    <cellStyle name="SAPBEXtitle 2" xfId="138"/>
    <cellStyle name="SAPBEXunassignedItem" xfId="80"/>
    <cellStyle name="SAPBEXundefined" xfId="81"/>
    <cellStyle name="SAPBEXundefined 2" xfId="139"/>
    <cellStyle name="Sheet Title" xfId="82"/>
    <cellStyle name="Texto de advertencia" xfId="84" builtinId="11" customBuiltin="1"/>
    <cellStyle name="Title 2" xfId="87"/>
    <cellStyle name="Título 2" xfId="33" builtinId="17" customBuiltin="1"/>
    <cellStyle name="Título 3" xfId="34" builtinId="18" customBuiltin="1"/>
    <cellStyle name="Total" xfId="83" builtinId="25" customBuiltin="1"/>
    <cellStyle name="Warning Text 2" xfId="9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7088649060923322E-2"/>
          <c:y val="7.0938215102974822E-2"/>
          <c:w val="0.82784861294045953"/>
          <c:h val="0.848970251716247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Table!$H$15</c:f>
              <c:strCache>
                <c:ptCount val="1"/>
                <c:pt idx="0">
                  <c:v>Saldo Actual (ORIGINAL)</c:v>
                </c:pt>
              </c:strCache>
            </c:strRef>
          </c:tx>
          <c:spPr>
            <a:solidFill>
              <a:srgbClr val="9190D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Table!$H$16:$H$67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DA-4A55-BA6B-0FAD29B312D1}"/>
            </c:ext>
          </c:extLst>
        </c:ser>
        <c:ser>
          <c:idx val="1"/>
          <c:order val="1"/>
          <c:tx>
            <c:strRef>
              <c:f>Table!$I$15</c:f>
              <c:strCache>
                <c:ptCount val="1"/>
                <c:pt idx="0">
                  <c:v>Saldo Anterior (ORIGINAL)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Table!$I$16:$I$67</c:f>
              <c:numCache>
                <c:formatCode>#,##0.00;\-\ #,##0.00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DA-4A55-BA6B-0FAD29B312D1}"/>
            </c:ext>
          </c:extLst>
        </c:ser>
        <c:ser>
          <c:idx val="2"/>
          <c:order val="2"/>
          <c:tx>
            <c:strRef>
              <c:f>Table!$J$15</c:f>
              <c:strCache>
                <c:ptCount val="1"/>
                <c:pt idx="0">
                  <c:v>Saldo Actual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Table!$J$16:$J$67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4552410492.54</c:v>
                </c:pt>
                <c:pt idx="3" formatCode="#,##0.00\ &quot;MXN&quot;">
                  <c:v>761389976.41999996</c:v>
                </c:pt>
                <c:pt idx="4" formatCode="#,##0.00\ &quot;MXN&quot;">
                  <c:v>1115091923.8900001</c:v>
                </c:pt>
                <c:pt idx="6" formatCode="#,##0.00\ &quot;MXN&quot;">
                  <c:v>1059550279.29</c:v>
                </c:pt>
                <c:pt idx="7" formatCode="#,##0.00\ &quot;MXN&quot;">
                  <c:v>1616349306.9400001</c:v>
                </c:pt>
                <c:pt idx="9" formatCode="#,##0.00\ &quot;MXN&quot;">
                  <c:v>29006</c:v>
                </c:pt>
                <c:pt idx="10" formatCode="#,##0.00\ &quot;MXN&quot;">
                  <c:v>3756413453.02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3029505859.8800001</c:v>
                </c:pt>
                <c:pt idx="14" formatCode="#,##0.00\ &quot;MXN&quot;">
                  <c:v>7217.55</c:v>
                </c:pt>
                <c:pt idx="15" formatCode="#,##0.00\ &quot;MXN&quot;">
                  <c:v>56537108.270000003</c:v>
                </c:pt>
                <c:pt idx="16" formatCode="#,##0.00\ &quot;MXN&quot;">
                  <c:v>17621708.23</c:v>
                </c:pt>
                <c:pt idx="17" formatCode="#,##0.00\ &quot;MXN&quot;">
                  <c:v>652702057.12</c:v>
                </c:pt>
                <c:pt idx="18" formatCode="#,##0.00\ &quot;MXN&quot;">
                  <c:v>1140026119.9000001</c:v>
                </c:pt>
                <c:pt idx="22" formatCode="#,##0.00\ &quot;MXN&quot;">
                  <c:v>1140026119.9000001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9449336885.6700001</c:v>
                </c:pt>
                <c:pt idx="40">
                  <c:v>0</c:v>
                </c:pt>
                <c:pt idx="41" formatCode="#,##0.00\ &quot;MXN&quot;">
                  <c:v>28451543197.34</c:v>
                </c:pt>
                <c:pt idx="42" formatCode="#,##0.00\ &quot;MXN&quot;">
                  <c:v>180010314.5</c:v>
                </c:pt>
                <c:pt idx="43" formatCode="#,##0.00\ &quot;MXN&quot;">
                  <c:v>57756685440.120003</c:v>
                </c:pt>
                <c:pt idx="44" formatCode="#,##0.00\ &quot;MXN&quot;">
                  <c:v>4884194018.2200003</c:v>
                </c:pt>
                <c:pt idx="45" formatCode="#,##0.00\ &quot;MXN&quot;">
                  <c:v>185809749.03999999</c:v>
                </c:pt>
                <c:pt idx="46" formatCode="#,##0.00\ &quot;MXN&quot;">
                  <c:v>-2020960846.6600001</c:v>
                </c:pt>
                <c:pt idx="47" formatCode="#,##0.00\ &quot;MXN&quot;">
                  <c:v>32457644.670000002</c:v>
                </c:pt>
                <c:pt idx="50" formatCode="#,##0.00\ &quot;MXN&quot;">
                  <c:v>89469739517.229996</c:v>
                </c:pt>
                <c:pt idx="51" formatCode="#,##0.00\ &quot;MXN&quot;">
                  <c:v>98919076402.899994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DA-4A55-BA6B-0FAD29B312D1}"/>
            </c:ext>
          </c:extLst>
        </c:ser>
        <c:ser>
          <c:idx val="3"/>
          <c:order val="3"/>
          <c:tx>
            <c:strRef>
              <c:f>Table!$K$15</c:f>
              <c:strCache>
                <c:ptCount val="1"/>
                <c:pt idx="0">
                  <c:v>Saldo Anterior (NUEVO)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Table!$K$16:$K$67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2487939016.2600002</c:v>
                </c:pt>
                <c:pt idx="3" formatCode="#,##0.00\ &quot;MXN&quot;">
                  <c:v>702555011.83000004</c:v>
                </c:pt>
                <c:pt idx="4" formatCode="#,##0.00\ &quot;MXN&quot;">
                  <c:v>380344488.18000001</c:v>
                </c:pt>
                <c:pt idx="6" formatCode="#,##0.00\ &quot;MXN&quot;">
                  <c:v>71220659.870000005</c:v>
                </c:pt>
                <c:pt idx="7" formatCode="#,##0.00\ &quot;MXN&quot;">
                  <c:v>1333789850.3800001</c:v>
                </c:pt>
                <c:pt idx="9" formatCode="#,##0.00\ &quot;MXN&quot;">
                  <c:v>29006</c:v>
                </c:pt>
                <c:pt idx="10" formatCode="#,##0.00\ &quot;MXN&quot;">
                  <c:v>2993813274.4400001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2234374844.5999999</c:v>
                </c:pt>
                <c:pt idx="14" formatCode="#,##0.00\ &quot;MXN&quot;">
                  <c:v>7313.43</c:v>
                </c:pt>
                <c:pt idx="15" formatCode="#,##0.00\ &quot;MXN&quot;">
                  <c:v>47675365.649999999</c:v>
                </c:pt>
                <c:pt idx="16" formatCode="#,##0.00\ &quot;MXN&quot;">
                  <c:v>32489913.879999999</c:v>
                </c:pt>
                <c:pt idx="17" formatCode="#,##0.00\ &quot;MXN&quot;">
                  <c:v>679226334.90999997</c:v>
                </c:pt>
                <c:pt idx="18" formatCode="#,##0.00\ &quot;MXN&quot;">
                  <c:v>296226142.85000002</c:v>
                </c:pt>
                <c:pt idx="22" formatCode="#,##0.00\ &quot;MXN&quot;">
                  <c:v>296226142.85000002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9" formatCode="#,##0.00\ &quot;MXN&quot;">
                  <c:v>5778465253.7600002</c:v>
                </c:pt>
                <c:pt idx="40">
                  <c:v>0</c:v>
                </c:pt>
                <c:pt idx="41" formatCode="#,##0.00\ &quot;MXN&quot;">
                  <c:v>28445186349.77</c:v>
                </c:pt>
                <c:pt idx="42" formatCode="#,##0.00\ &quot;MXN&quot;">
                  <c:v>180010314.5</c:v>
                </c:pt>
                <c:pt idx="43" formatCode="#,##0.00\ &quot;MXN&quot;">
                  <c:v>51853271638.519997</c:v>
                </c:pt>
                <c:pt idx="44" formatCode="#,##0.00\ &quot;MXN&quot;">
                  <c:v>4859071678.5</c:v>
                </c:pt>
                <c:pt idx="45" formatCode="#,##0.00\ &quot;MXN&quot;">
                  <c:v>184795750.15000001</c:v>
                </c:pt>
                <c:pt idx="46" formatCode="#,##0.00\ &quot;MXN&quot;">
                  <c:v>-1788688826.5999999</c:v>
                </c:pt>
                <c:pt idx="47" formatCode="#,##0.00\ &quot;MXN&quot;">
                  <c:v>32457644.670000002</c:v>
                </c:pt>
                <c:pt idx="50" formatCode="#,##0.00\ &quot;MXN&quot;">
                  <c:v>83766104549.509995</c:v>
                </c:pt>
                <c:pt idx="51" formatCode="#,##0.00\ &quot;MXN&quot;">
                  <c:v>89544569803.270004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7DA-4A55-BA6B-0FAD29B312D1}"/>
            </c:ext>
          </c:extLst>
        </c:ser>
        <c:ser>
          <c:idx val="4"/>
          <c:order val="4"/>
          <c:tx>
            <c:strRef>
              <c:f>Table!$L$15</c:f>
              <c:strCache>
                <c:ptCount val="1"/>
                <c:pt idx="0">
                  <c:v>Saldo acumulado</c:v>
                </c:pt>
              </c:strCache>
            </c:strRef>
          </c:tx>
          <c:invertIfNegative val="0"/>
          <c:cat>
            <c:strRef>
              <c:f>Table!$G$16:$G$67</c:f>
              <c:strCache>
                <c:ptCount val="52"/>
                <c:pt idx="0">
                  <c:v>Activo</c:v>
                </c:pt>
                <c:pt idx="1">
                  <c:v>  Activo Circulante</c:v>
                </c:pt>
                <c:pt idx="2">
                  <c:v>    a. Efectivo y Equivalentes</c:v>
                </c:pt>
                <c:pt idx="3">
                  <c:v>    a1) Efectivo</c:v>
                </c:pt>
                <c:pt idx="4">
                  <c:v>    a2) Bancos/Tesorería</c:v>
                </c:pt>
                <c:pt idx="5">
                  <c:v>    a3) Bancos/Dependencias y Otros</c:v>
                </c:pt>
                <c:pt idx="6">
                  <c:v>    a4) Inversiones Temporales (Hasta 3 meses)</c:v>
                </c:pt>
                <c:pt idx="7">
                  <c:v>    a5) Fondos con Afectación Específica</c:v>
                </c:pt>
                <c:pt idx="8">
                  <c:v>    a6) Depósitos de Fondos de Terceros en Garantía y/o</c:v>
                </c:pt>
                <c:pt idx="9">
                  <c:v>    a7) Otros Efectivos y Equivalentes</c:v>
                </c:pt>
                <c:pt idx="10">
                  <c:v>    b. Derechos a Recibir Efectivo o Equivalentes</c:v>
                </c:pt>
                <c:pt idx="11">
                  <c:v>    b1) Inversiones Financieras de Corto Plazo</c:v>
                </c:pt>
                <c:pt idx="12">
                  <c:v>    b2) Cuentas por Cobrar a Corto Plazo</c:v>
                </c:pt>
                <c:pt idx="13">
                  <c:v>    b3) Deudores Diversos por Cobrar a Corto Plazo</c:v>
                </c:pt>
                <c:pt idx="14">
                  <c:v>    b4) Ingresos por Recuperar a Corto Plazo</c:v>
                </c:pt>
                <c:pt idx="15">
                  <c:v>    b5) Deudores por Anticipos de la Tesorería a Corto Plazo</c:v>
                </c:pt>
                <c:pt idx="16">
                  <c:v>    b6) Préstamos Otorgados a Corto Plazo</c:v>
                </c:pt>
                <c:pt idx="17">
                  <c:v>    b7) Otros Derechos a Recibir Efectivo o Equivalentes a C</c:v>
                </c:pt>
                <c:pt idx="18">
                  <c:v>    c. Derechos a Recibir Bienes o Servicios</c:v>
                </c:pt>
                <c:pt idx="19">
                  <c:v>    c1) Anticipo a Proveedores por Adquisición de Bienes y</c:v>
                </c:pt>
                <c:pt idx="20">
                  <c:v>    c2) Anticipo a Proveedores por Adquisición de Bienes Inm</c:v>
                </c:pt>
                <c:pt idx="21">
                  <c:v>    c3) Anticipo a Proveedores por Adquisición de Bienes Int</c:v>
                </c:pt>
                <c:pt idx="22">
                  <c:v>    c4) Anticipo a Contratistas por Obras Públicas a Corto P</c:v>
                </c:pt>
                <c:pt idx="23">
                  <c:v>    c5) Otros Derechos a Recibir Bienes o Servicios a Corto</c:v>
                </c:pt>
                <c:pt idx="24">
                  <c:v>    d. Inventarios</c:v>
                </c:pt>
                <c:pt idx="25">
                  <c:v>    d1) Inventario de Mercancías para Venta</c:v>
                </c:pt>
                <c:pt idx="26">
                  <c:v>    d2) Inventario de Mercancías Terminadas</c:v>
                </c:pt>
                <c:pt idx="27">
                  <c:v>    d3) Inventario de Mercancías en Proceso de Elaboración</c:v>
                </c:pt>
                <c:pt idx="28">
                  <c:v>    d4) Inventario de Materias Primas, Materiales y Suminist</c:v>
                </c:pt>
                <c:pt idx="29">
                  <c:v>    d5) Bienes en Tránsito</c:v>
                </c:pt>
                <c:pt idx="30">
                  <c:v>    e. Almacenes</c:v>
                </c:pt>
                <c:pt idx="31">
                  <c:v>    f. Estimación por Pérdida o Deterioro de Activos Circ.</c:v>
                </c:pt>
                <c:pt idx="32">
                  <c:v>    f1) Estimaciones para Cuentas Incobrables por Derechos a</c:v>
                </c:pt>
                <c:pt idx="33">
                  <c:v>    f2) Estimación por Deterioro de Inventarios</c:v>
                </c:pt>
                <c:pt idx="34">
                  <c:v>    g. Otros Activos Circulantes</c:v>
                </c:pt>
                <c:pt idx="35">
                  <c:v>    g1) Valores en Garantía</c:v>
                </c:pt>
                <c:pt idx="36">
                  <c:v>    g2) Bienes en Garantía (excluye depósitos de fondos)</c:v>
                </c:pt>
                <c:pt idx="37">
                  <c:v>    g3) Bienes Derivados de Embargos, Decomisos, Aseguramien</c:v>
                </c:pt>
                <c:pt idx="38">
                  <c:v>    g4) Adquisición con Fondos de Terceros</c:v>
                </c:pt>
                <c:pt idx="39">
                  <c:v>  IA. Total de Activos Circulantes</c:v>
                </c:pt>
                <c:pt idx="40">
                  <c:v>  Activo No Circulante</c:v>
                </c:pt>
                <c:pt idx="41">
                  <c:v>    a. Inversiones Financieras a Largo Plazo</c:v>
                </c:pt>
                <c:pt idx="42">
                  <c:v>    b. Derechos a Recibir Efectivo o Equivalentes a LP</c:v>
                </c:pt>
                <c:pt idx="43">
                  <c:v>    c. Bienes Inmuebles, Infra. y Construcc. en Proceso</c:v>
                </c:pt>
                <c:pt idx="44">
                  <c:v>    d. Bienes Muebles</c:v>
                </c:pt>
                <c:pt idx="45">
                  <c:v>    e. Activos Intangibles</c:v>
                </c:pt>
                <c:pt idx="46">
                  <c:v>    f. Depreciación, Deterioro y Amort. Acum. de Bien</c:v>
                </c:pt>
                <c:pt idx="47">
                  <c:v>    g. Activos Diferidos</c:v>
                </c:pt>
                <c:pt idx="48">
                  <c:v>    h. Estimación por Pérdida o Det. de Activos no Circulant</c:v>
                </c:pt>
                <c:pt idx="49">
                  <c:v>    i. Otros Activos no Circulantes</c:v>
                </c:pt>
                <c:pt idx="50">
                  <c:v>  IB. Total de Activos No Circulantes</c:v>
                </c:pt>
                <c:pt idx="51">
                  <c:v>I. Total del Activo</c:v>
                </c:pt>
              </c:strCache>
            </c:strRef>
          </c:cat>
          <c:val>
            <c:numRef>
              <c:f>Table!$L$16:$L$67</c:f>
              <c:numCache>
                <c:formatCode>#,##0.00\ "MXN";\-\ #,##0.00\ "MXN"</c:formatCode>
                <c:ptCount val="52"/>
                <c:pt idx="0">
                  <c:v>0</c:v>
                </c:pt>
                <c:pt idx="1">
                  <c:v>0</c:v>
                </c:pt>
                <c:pt idx="2" formatCode="#,##0.00\ &quot;MXN&quot;">
                  <c:v>2888417426.9099998</c:v>
                </c:pt>
                <c:pt idx="3" formatCode="#,##0.00\ &quot;MXN&quot;">
                  <c:v>792204662.34000003</c:v>
                </c:pt>
                <c:pt idx="4" formatCode="#,##0.00\ &quot;MXN&quot;">
                  <c:v>-1551446374.6800001</c:v>
                </c:pt>
                <c:pt idx="6" formatCode="#,##0.00\ &quot;MXN&quot;">
                  <c:v>2406716524.9400001</c:v>
                </c:pt>
                <c:pt idx="7" formatCode="#,##0.00\ &quot;MXN&quot;">
                  <c:v>1240913608.3099999</c:v>
                </c:pt>
                <c:pt idx="9" formatCode="#,##0.00\ &quot;MXN&quot;">
                  <c:v>29006</c:v>
                </c:pt>
                <c:pt idx="10" formatCode="#,##0.00\ &quot;MXN&quot;">
                  <c:v>4028823732.8400002</c:v>
                </c:pt>
                <c:pt idx="11">
                  <c:v>0</c:v>
                </c:pt>
                <c:pt idx="12" formatCode="#,##0.00\ &quot;MXN&quot;">
                  <c:v>39501.97</c:v>
                </c:pt>
                <c:pt idx="13" formatCode="#,##0.00\ &quot;MXN&quot;">
                  <c:v>3281769697.9400001</c:v>
                </c:pt>
                <c:pt idx="14" formatCode="#,##0.00\ &quot;MXN&quot;">
                  <c:v>7217.55</c:v>
                </c:pt>
                <c:pt idx="15" formatCode="#,##0.00\ &quot;MXN&quot;">
                  <c:v>56014849.68</c:v>
                </c:pt>
                <c:pt idx="16" formatCode="#,##0.00\ &quot;MXN&quot;">
                  <c:v>37990558.299999997</c:v>
                </c:pt>
                <c:pt idx="17" formatCode="#,##0.00\ &quot;MXN&quot;">
                  <c:v>653001907.39999998</c:v>
                </c:pt>
                <c:pt idx="18" formatCode="#,##0.00\ &quot;MXN&quot;">
                  <c:v>1127129260.1300001</c:v>
                </c:pt>
                <c:pt idx="22" formatCode="#,##0.00\ &quot;MXN&quot;">
                  <c:v>1127129260.1300001</c:v>
                </c:pt>
                <c:pt idx="30" formatCode="#,##0.00\ &quot;MXN&quot;">
                  <c:v>486820.21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9" formatCode="#,##0.00\ &quot;MXN&quot;">
                  <c:v>8044857240.0900002</c:v>
                </c:pt>
                <c:pt idx="40">
                  <c:v>0</c:v>
                </c:pt>
                <c:pt idx="41" formatCode="#,##0.00\ &quot;MXN&quot;">
                  <c:v>29538815844.169998</c:v>
                </c:pt>
                <c:pt idx="42" formatCode="#,##0.00\ &quot;MXN&quot;">
                  <c:v>180010314.5</c:v>
                </c:pt>
                <c:pt idx="43" formatCode="#,##0.00\ &quot;MXN&quot;">
                  <c:v>59003443232.290001</c:v>
                </c:pt>
                <c:pt idx="44" formatCode="#,##0.00\ &quot;MXN&quot;">
                  <c:v>4886291562.1400003</c:v>
                </c:pt>
                <c:pt idx="45" formatCode="#,##0.00\ &quot;MXN&quot;">
                  <c:v>193922001.03999999</c:v>
                </c:pt>
                <c:pt idx="46" formatCode="#,##0.00\ &quot;MXN&quot;">
                  <c:v>-2020960846.6600001</c:v>
                </c:pt>
                <c:pt idx="47" formatCode="#,##0.00\ &quot;MXN&quot;">
                  <c:v>32457644.670000002</c:v>
                </c:pt>
                <c:pt idx="50" formatCode="#,##0.00\ &quot;MXN&quot;">
                  <c:v>91813979752.149994</c:v>
                </c:pt>
                <c:pt idx="51" formatCode="#,##0.00\ &quot;MXN&quot;">
                  <c:v>99858836992.240005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7DA-4A55-BA6B-0FAD29B31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647248"/>
        <c:axId val="518650776"/>
      </c:barChart>
      <c:catAx>
        <c:axId val="518647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8650776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518650776"/>
        <c:scaling>
          <c:orientation val="minMax"/>
        </c:scaling>
        <c:delete val="0"/>
        <c:axPos val="l"/>
        <c:majorGridlines>
          <c:spPr>
            <a:ln w="3175">
              <a:solidFill>
                <a:srgbClr val="BFC9D5"/>
              </a:solidFill>
              <a:prstDash val="solid"/>
            </a:ln>
          </c:spPr>
        </c:majorGridlines>
        <c:numFmt formatCode="#,##0.00;\-\ 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518647248"/>
        <c:crossesAt val="1"/>
        <c:crossBetween val="between"/>
      </c:valAx>
      <c:spPr>
        <a:solidFill>
          <a:srgbClr val="F2F2F2"/>
        </a:solidFill>
        <a:ln w="12700">
          <a:solidFill>
            <a:srgbClr val="F2F2F2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0759549767324565"/>
          <c:y val="0.47368421052631576"/>
          <c:w val="8.2278531867169949E-2"/>
          <c:h val="5.03432494279176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0.75000000000000533" l="0.70000000000000062" r="0.70000000000000062" t="0.75000000000000533" header="0.30000000000000032" footer="0.30000000000000032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gif"/><Relationship Id="rId1" Type="http://schemas.openxmlformats.org/officeDocument/2006/relationships/image" Target="../media/image16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12" Type="http://schemas.openxmlformats.org/officeDocument/2006/relationships/image" Target="../media/image12.png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image" Target="../media/image21.png"/><Relationship Id="rId11" Type="http://schemas.openxmlformats.org/officeDocument/2006/relationships/image" Target="../media/image8.png"/><Relationship Id="rId5" Type="http://schemas.openxmlformats.org/officeDocument/2006/relationships/image" Target="../media/image20.png"/><Relationship Id="rId10" Type="http://schemas.openxmlformats.org/officeDocument/2006/relationships/image" Target="../media/image7.png"/><Relationship Id="rId4" Type="http://schemas.openxmlformats.org/officeDocument/2006/relationships/image" Target="../media/image19.png"/><Relationship Id="rId9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68</xdr:col>
      <xdr:colOff>9525</xdr:colOff>
      <xdr:row>1</xdr:row>
      <xdr:rowOff>9525</xdr:rowOff>
    </xdr:to>
    <xdr:pic>
      <xdr:nvPicPr>
        <xdr:cNvPr id="2049" name="Picture 1">
          <a:extLst>
            <a:ext uri="{FF2B5EF4-FFF2-40B4-BE49-F238E27FC236}">
              <a16:creationId xmlns="" xmlns:a16="http://schemas.microsoft.com/office/drawing/2014/main" id="{00000000-0008-0000-01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170021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64" name="BExMO7VFCN4EL59982UR4AJ25JNJ" descr="XX6TINEJADZGKR0CTM7ZRT0RA" hidden="1">
          <a:extLst>
            <a:ext uri="{FF2B5EF4-FFF2-40B4-BE49-F238E27FC236}">
              <a16:creationId xmlns="" xmlns:a16="http://schemas.microsoft.com/office/drawing/2014/main" id="{00000000-0008-0000-01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65" name="BExU3EX5JJCXCII4YKUJBFBGIJR2" descr="OF5ZI9PI5WH36VPANJ2DYLNMI" hidden="1">
          <a:extLst>
            <a:ext uri="{FF2B5EF4-FFF2-40B4-BE49-F238E27FC236}">
              <a16:creationId xmlns="" xmlns:a16="http://schemas.microsoft.com/office/drawing/2014/main" id="{00000000-0008-0000-01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066" name="BEx1KD7H6UB1VYCJ7O61P562EIUY" descr="IQGV9140X0K0UPBL8OGU3I44J" hidden="1">
          <a:extLst>
            <a:ext uri="{FF2B5EF4-FFF2-40B4-BE49-F238E27FC236}">
              <a16:creationId xmlns="" xmlns:a16="http://schemas.microsoft.com/office/drawing/2014/main" id="{00000000-0008-0000-01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067" name="BEx5BJQWS6YWHH4ZMSUAMD641V6Y" descr="ZTMFMXCIQSECDX38ALEFHUB00" hidden="1">
          <a:extLst>
            <a:ext uri="{FF2B5EF4-FFF2-40B4-BE49-F238E27FC236}">
              <a16:creationId xmlns="" xmlns:a16="http://schemas.microsoft.com/office/drawing/2014/main" id="{00000000-0008-0000-01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8</xdr:col>
      <xdr:colOff>19050</xdr:colOff>
      <xdr:row>14</xdr:row>
      <xdr:rowOff>9525</xdr:rowOff>
    </xdr:from>
    <xdr:ext cx="47625" cy="47625"/>
    <xdr:pic macro="[1]!DesignIconClicked">
      <xdr:nvPicPr>
        <xdr:cNvPr id="2068" name="BExVTO5Q8G2M7BPL4B2584LQS0R0" descr="OB6Q8NA4LZFE4GM9Y3V56BPMQ" hidden="1">
          <a:extLst>
            <a:ext uri="{FF2B5EF4-FFF2-40B4-BE49-F238E27FC236}">
              <a16:creationId xmlns="" xmlns:a16="http://schemas.microsoft.com/office/drawing/2014/main" id="{00000000-0008-0000-01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9115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19050</xdr:colOff>
      <xdr:row>14</xdr:row>
      <xdr:rowOff>85725</xdr:rowOff>
    </xdr:from>
    <xdr:ext cx="47625" cy="47625"/>
    <xdr:pic macro="[1]!DesignIconClicked">
      <xdr:nvPicPr>
        <xdr:cNvPr id="2069" name="BExIFSCLN1G86X78PFLTSMRP0US5" descr="9JK4SPV4DG7VTCZIILWHXQU5J" hidden="1">
          <a:extLst>
            <a:ext uri="{FF2B5EF4-FFF2-40B4-BE49-F238E27FC236}">
              <a16:creationId xmlns="" xmlns:a16="http://schemas.microsoft.com/office/drawing/2014/main" id="{00000000-0008-0000-01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39115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072" name="BEx1I152WN2D3A85O2XN0DGXCWHN" descr="KHBZFMANRA4UMJR1AB4M5NJNT" hidden="1">
          <a:extLst>
            <a:ext uri="{FF2B5EF4-FFF2-40B4-BE49-F238E27FC236}">
              <a16:creationId xmlns="" xmlns:a16="http://schemas.microsoft.com/office/drawing/2014/main" id="{00000000-0008-0000-01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073" name="BExW9676P0SKCVKK25QCGHPA3PAD" descr="9A4PWZ20RMSRF0PNECCDM75CA" hidden="1">
          <a:extLst>
            <a:ext uri="{FF2B5EF4-FFF2-40B4-BE49-F238E27FC236}">
              <a16:creationId xmlns="" xmlns:a16="http://schemas.microsoft.com/office/drawing/2014/main" id="{00000000-0008-0000-01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28575</xdr:colOff>
      <xdr:row>16</xdr:row>
      <xdr:rowOff>0</xdr:rowOff>
    </xdr:from>
    <xdr:ext cx="123825" cy="123825"/>
    <xdr:pic macro="[1]!DesignIconClicked">
      <xdr:nvPicPr>
        <xdr:cNvPr id="2074" name="BExW253QPOZK9KW8BJC3LBXGCG2N" descr="Y5HX37BEUWSN1NEFJKZJXI3SX" hidden="1">
          <a:extLst>
            <a:ext uri="{FF2B5EF4-FFF2-40B4-BE49-F238E27FC236}">
              <a16:creationId xmlns="" xmlns:a16="http://schemas.microsoft.com/office/drawing/2014/main" id="{00000000-0008-0000-01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0522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7" name="BExS5CPQ8P8JOQPK7ANNKHLSGOKU" hidden="1">
          <a:extLst>
            <a:ext uri="{FF2B5EF4-FFF2-40B4-BE49-F238E27FC236}">
              <a16:creationId xmlns="" xmlns:a16="http://schemas.microsoft.com/office/drawing/2014/main" id="{00000000-0008-0000-01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18" name="BExMM0AVUAIRNJLXB1FW8R0YB4ZZ" hidden="1">
          <a:extLst>
            <a:ext uri="{FF2B5EF4-FFF2-40B4-BE49-F238E27FC236}">
              <a16:creationId xmlns="" xmlns:a16="http://schemas.microsoft.com/office/drawing/2014/main" id="{00000000-0008-0000-01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19050</xdr:colOff>
      <xdr:row>14</xdr:row>
      <xdr:rowOff>9525</xdr:rowOff>
    </xdr:from>
    <xdr:ext cx="47625" cy="47625"/>
    <xdr:pic macro="[1]!DesignIconClicked">
      <xdr:nvPicPr>
        <xdr:cNvPr id="2119" name="BExXZ7Y09CBS0XA7IPB3IRJ8RJM4" hidden="1">
          <a:extLst>
            <a:ext uri="{FF2B5EF4-FFF2-40B4-BE49-F238E27FC236}">
              <a16:creationId xmlns="" xmlns:a16="http://schemas.microsoft.com/office/drawing/2014/main" id="{00000000-0008-0000-01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95700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19050</xdr:colOff>
      <xdr:row>14</xdr:row>
      <xdr:rowOff>85725</xdr:rowOff>
    </xdr:from>
    <xdr:ext cx="47625" cy="47625"/>
    <xdr:pic macro="[1]!DesignIconClicked">
      <xdr:nvPicPr>
        <xdr:cNvPr id="2120" name="BExQ7SXS9VUG7P6CACU2J7R2SGIZ" hidden="1">
          <a:extLst>
            <a:ext uri="{FF2B5EF4-FFF2-40B4-BE49-F238E27FC236}">
              <a16:creationId xmlns="" xmlns:a16="http://schemas.microsoft.com/office/drawing/2014/main" id="{00000000-0008-0000-01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695700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9525</xdr:rowOff>
    </xdr:from>
    <xdr:ext cx="47625" cy="47625"/>
    <xdr:pic macro="[1]!DesignIconClicked">
      <xdr:nvPicPr>
        <xdr:cNvPr id="2121" name="BEx5AQZ4ETQ9LMY5EBWVH20Z7VXQ" hidden="1">
          <a:extLst>
            <a:ext uri="{FF2B5EF4-FFF2-40B4-BE49-F238E27FC236}">
              <a16:creationId xmlns="" xmlns:a16="http://schemas.microsoft.com/office/drawing/2014/main" id="{00000000-0008-0000-01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4342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7</xdr:col>
      <xdr:colOff>19050</xdr:colOff>
      <xdr:row>14</xdr:row>
      <xdr:rowOff>85725</xdr:rowOff>
    </xdr:from>
    <xdr:ext cx="47625" cy="47625"/>
    <xdr:pic macro="[1]!DesignIconClicked">
      <xdr:nvPicPr>
        <xdr:cNvPr id="2122" name="BExUBK0YZ5VYFY8TTITJGJU9S06A" hidden="1">
          <a:extLst>
            <a:ext uri="{FF2B5EF4-FFF2-40B4-BE49-F238E27FC236}">
              <a16:creationId xmlns="" xmlns:a16="http://schemas.microsoft.com/office/drawing/2014/main" id="{00000000-0008-0000-01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54342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9525</xdr:rowOff>
    </xdr:from>
    <xdr:ext cx="47625" cy="47625"/>
    <xdr:pic macro="[1]!DesignIconClicked">
      <xdr:nvPicPr>
        <xdr:cNvPr id="2123" name="BExUEZCSSJ7RN4J18I2NUIQR2FZS" hidden="1">
          <a:extLst>
            <a:ext uri="{FF2B5EF4-FFF2-40B4-BE49-F238E27FC236}">
              <a16:creationId xmlns="" xmlns:a16="http://schemas.microsoft.com/office/drawing/2014/main" id="{00000000-0008-0000-01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00675" y="15621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8</xdr:col>
      <xdr:colOff>28575</xdr:colOff>
      <xdr:row>14</xdr:row>
      <xdr:rowOff>85725</xdr:rowOff>
    </xdr:from>
    <xdr:ext cx="47625" cy="47625"/>
    <xdr:pic macro="[1]!DesignIconClicked">
      <xdr:nvPicPr>
        <xdr:cNvPr id="2124" name="BExS3JDQWF7U3F5JTEVOE16ASIYK" hidden="1">
          <a:extLst>
            <a:ext uri="{FF2B5EF4-FFF2-40B4-BE49-F238E27FC236}">
              <a16:creationId xmlns="" xmlns:a16="http://schemas.microsoft.com/office/drawing/2014/main" id="{00000000-0008-0000-01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400675" y="16383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13</xdr:col>
      <xdr:colOff>9525</xdr:colOff>
      <xdr:row>1</xdr:row>
      <xdr:rowOff>60960</xdr:rowOff>
    </xdr:to>
    <xdr:sp macro="" textlink="">
      <xdr:nvSpPr>
        <xdr:cNvPr id="2709" name="TextQueryTitle">
          <a:extLst>
            <a:ext uri="{FF2B5EF4-FFF2-40B4-BE49-F238E27FC236}">
              <a16:creationId xmlns="" xmlns:a16="http://schemas.microsoft.com/office/drawing/2014/main" id="{00000000-0008-0000-0100-0000950A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5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27" name="BEx973S463FCQVJ7QDFBUIU0WJ3F" descr="ZQTVYL8DCSADVT0QMRXFLU0TR" hidden="1">
          <a:extLst>
            <a:ext uri="{FF2B5EF4-FFF2-40B4-BE49-F238E27FC236}">
              <a16:creationId xmlns="" xmlns:a16="http://schemas.microsoft.com/office/drawing/2014/main" id="{00000000-0008-0000-01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25</xdr:row>
      <xdr:rowOff>0</xdr:rowOff>
    </xdr:from>
    <xdr:ext cx="123825" cy="123825"/>
    <xdr:pic macro="[1]!DesignIconClicked">
      <xdr:nvPicPr>
        <xdr:cNvPr id="2128" name="BExRZO0PLWWMCLGRH7EH6UXYWGAJ" descr="9D4GQ34QB727H10MA3SSAR2R9" hidden="1">
          <a:extLst>
            <a:ext uri="{FF2B5EF4-FFF2-40B4-BE49-F238E27FC236}">
              <a16:creationId xmlns="" xmlns:a16="http://schemas.microsoft.com/office/drawing/2014/main" id="{00000000-0008-0000-01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26</xdr:row>
      <xdr:rowOff>0</xdr:rowOff>
    </xdr:from>
    <xdr:ext cx="123825" cy="123825"/>
    <xdr:pic macro="[1]!DesignIconClicked">
      <xdr:nvPicPr>
        <xdr:cNvPr id="2129" name="BExBDP6HNAAJUM39SE5G2C8BKNRQ" descr="1TM64TL2QIMYV7WYSV2VLGXY4" hidden="1">
          <a:extLst>
            <a:ext uri="{FF2B5EF4-FFF2-40B4-BE49-F238E27FC236}">
              <a16:creationId xmlns="" xmlns:a16="http://schemas.microsoft.com/office/drawing/2014/main" id="{00000000-0008-0000-01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267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27</xdr:row>
      <xdr:rowOff>0</xdr:rowOff>
    </xdr:from>
    <xdr:ext cx="123825" cy="123825"/>
    <xdr:pic macro="[1]!DesignIconClicked">
      <xdr:nvPicPr>
        <xdr:cNvPr id="2130" name="BExQEGJP61DL2NZY6LMBHBZ0J5YT" descr="D6ZNRZJ7EX4GZT9RO8LE0C905" hidden="1">
          <a:extLst>
            <a:ext uri="{FF2B5EF4-FFF2-40B4-BE49-F238E27FC236}">
              <a16:creationId xmlns="" xmlns:a16="http://schemas.microsoft.com/office/drawing/2014/main" id="{00000000-0008-0000-01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409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28</xdr:row>
      <xdr:rowOff>0</xdr:rowOff>
    </xdr:from>
    <xdr:ext cx="123825" cy="123825"/>
    <xdr:pic macro="[1]!DesignIconClicked">
      <xdr:nvPicPr>
        <xdr:cNvPr id="2131" name="BExTY1BCS6HZIF6HI5491FGHDVAE" descr="MJ6976KI2UH1IE8M227DUYXMJ" hidden="1">
          <a:extLst>
            <a:ext uri="{FF2B5EF4-FFF2-40B4-BE49-F238E27FC236}">
              <a16:creationId xmlns="" xmlns:a16="http://schemas.microsoft.com/office/drawing/2014/main" id="{00000000-0008-0000-01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552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37" name="BEx5FXJGJOT93D0J2IRJ3985IUMI" hidden="1">
          <a:extLst>
            <a:ext uri="{FF2B5EF4-FFF2-40B4-BE49-F238E27FC236}">
              <a16:creationId xmlns="" xmlns:a16="http://schemas.microsoft.com/office/drawing/2014/main" id="{00000000-0008-0000-01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38" name="BEx3RTMHAR35NUAAK49TV6NU7EPA" descr="QFXLG4ZCXTRQSJYFCKJ58G9N8" hidden="1">
          <a:extLst>
            <a:ext uri="{FF2B5EF4-FFF2-40B4-BE49-F238E27FC236}">
              <a16:creationId xmlns="" xmlns:a16="http://schemas.microsoft.com/office/drawing/2014/main" id="{00000000-0008-0000-01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18</xdr:row>
      <xdr:rowOff>0</xdr:rowOff>
    </xdr:from>
    <xdr:ext cx="123825" cy="123825"/>
    <xdr:pic macro="[1]!DesignIconClicked">
      <xdr:nvPicPr>
        <xdr:cNvPr id="2139" name="BExS8T38WLC2R738ZC7BDJQAKJAJ" descr="MRI962L5PB0E0YWXCIBN82VJH" hidden="1">
          <a:extLst>
            <a:ext uri="{FF2B5EF4-FFF2-40B4-BE49-F238E27FC236}">
              <a16:creationId xmlns="" xmlns:a16="http://schemas.microsoft.com/office/drawing/2014/main" id="{00000000-0008-0000-01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623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0" name="BEx5F64BJ6DCM4EJH81D5ZFNPZ0V" descr="7DJ9FILZD2YPS6X1JBP9E76TU" hidden="1">
          <a:extLst>
            <a:ext uri="{FF2B5EF4-FFF2-40B4-BE49-F238E27FC236}">
              <a16:creationId xmlns="" xmlns:a16="http://schemas.microsoft.com/office/drawing/2014/main" id="{00000000-0008-0000-01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41" name="BExQEXXHA3EEXR44LT6RKCDWM6ZT" hidden="1">
          <a:extLst>
            <a:ext uri="{FF2B5EF4-FFF2-40B4-BE49-F238E27FC236}">
              <a16:creationId xmlns="" xmlns:a16="http://schemas.microsoft.com/office/drawing/2014/main" id="{00000000-0008-0000-01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20</xdr:row>
      <xdr:rowOff>0</xdr:rowOff>
    </xdr:from>
    <xdr:ext cx="123825" cy="123825"/>
    <xdr:pic macro="[1]!DesignIconClicked">
      <xdr:nvPicPr>
        <xdr:cNvPr id="2142" name="BEx1X6AMHV6ZK3UJB2BXIJTJHYJU" descr="OALR4L95ELQLZ1Y1LETHM1CS9" hidden="1">
          <a:extLst>
            <a:ext uri="{FF2B5EF4-FFF2-40B4-BE49-F238E27FC236}">
              <a16:creationId xmlns="" xmlns:a16="http://schemas.microsoft.com/office/drawing/2014/main" id="{00000000-0008-0000-01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7623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15</xdr:row>
      <xdr:rowOff>0</xdr:rowOff>
    </xdr:from>
    <xdr:ext cx="123825" cy="123825"/>
    <xdr:pic macro="[1]!DesignIconClicked">
      <xdr:nvPicPr>
        <xdr:cNvPr id="2143" name="BExSDIVCE09QKG3CT52PHCS6ZJ09" descr="9F076L7EQCF2COMMGCQG6BQGU" hidden="1">
          <a:extLst>
            <a:ext uri="{FF2B5EF4-FFF2-40B4-BE49-F238E27FC236}">
              <a16:creationId xmlns="" xmlns:a16="http://schemas.microsoft.com/office/drawing/2014/main" id="{00000000-0008-0000-01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686175" y="1695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25</xdr:row>
      <xdr:rowOff>0</xdr:rowOff>
    </xdr:from>
    <xdr:ext cx="123825" cy="123825"/>
    <xdr:pic macro="[1]!DesignIconClicked">
      <xdr:nvPicPr>
        <xdr:cNvPr id="2144" name="BEx1QZGQZBAWJ8591VXEIPUOVS7X" descr="MEW27CPIFG44B7E7HEQUUF5QF" hidden="1">
          <a:extLst>
            <a:ext uri="{FF2B5EF4-FFF2-40B4-BE49-F238E27FC236}">
              <a16:creationId xmlns="" xmlns:a16="http://schemas.microsoft.com/office/drawing/2014/main" id="{00000000-0008-0000-01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3124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24</xdr:row>
      <xdr:rowOff>0</xdr:rowOff>
    </xdr:from>
    <xdr:ext cx="123825" cy="123825"/>
    <xdr:pic macro="[1]!DesignIconClicked">
      <xdr:nvPicPr>
        <xdr:cNvPr id="2145" name="BExMF7LICJLPXSHM63A6EQ79YQKG" descr="U084VZL15IMB1OFRRAY6GVKAE" hidden="1">
          <a:extLst>
            <a:ext uri="{FF2B5EF4-FFF2-40B4-BE49-F238E27FC236}">
              <a16:creationId xmlns="" xmlns:a16="http://schemas.microsoft.com/office/drawing/2014/main" id="{00000000-0008-0000-01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981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23</xdr:row>
      <xdr:rowOff>0</xdr:rowOff>
    </xdr:from>
    <xdr:ext cx="123825" cy="123825"/>
    <xdr:pic macro="[1]!DesignIconClicked">
      <xdr:nvPicPr>
        <xdr:cNvPr id="2146" name="BExS343F8GCKP6HTF9Y97L133DX8" descr="ZRF0KB1IYQSNV63CTXT25G67G" hidden="1">
          <a:extLst>
            <a:ext uri="{FF2B5EF4-FFF2-40B4-BE49-F238E27FC236}">
              <a16:creationId xmlns="" xmlns:a16="http://schemas.microsoft.com/office/drawing/2014/main" id="{00000000-0008-0000-01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838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22</xdr:row>
      <xdr:rowOff>0</xdr:rowOff>
    </xdr:from>
    <xdr:ext cx="123825" cy="123825"/>
    <xdr:pic macro="[1]!DesignIconClicked">
      <xdr:nvPicPr>
        <xdr:cNvPr id="2147" name="BExZMRC09W87CY4B73NPZMNH21AH" descr="78CUMI0OVLYJRSDRQ3V2YX812" hidden="1">
          <a:extLst>
            <a:ext uri="{FF2B5EF4-FFF2-40B4-BE49-F238E27FC236}">
              <a16:creationId xmlns="" xmlns:a16="http://schemas.microsoft.com/office/drawing/2014/main" id="{00000000-0008-0000-01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695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21</xdr:row>
      <xdr:rowOff>9525</xdr:rowOff>
    </xdr:from>
    <xdr:ext cx="123825" cy="123825"/>
    <xdr:pic macro="[1]!DesignIconClicked">
      <xdr:nvPicPr>
        <xdr:cNvPr id="2148" name="BExZXVFJ4DY4I24AARDT4AMP6EN1" descr="TXSMH2MTH86CYKA26740RQPUC" hidden="1">
          <a:extLst>
            <a:ext uri="{FF2B5EF4-FFF2-40B4-BE49-F238E27FC236}">
              <a16:creationId xmlns="" xmlns:a16="http://schemas.microsoft.com/office/drawing/2014/main" id="{00000000-0008-0000-01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20</xdr:row>
      <xdr:rowOff>0</xdr:rowOff>
    </xdr:from>
    <xdr:ext cx="123825" cy="123825"/>
    <xdr:pic macro="[1]!DesignIconClicked">
      <xdr:nvPicPr>
        <xdr:cNvPr id="2149" name="BExOCUIOFQWUGTBU5ESTW3EYEP5C" descr="9BNF49V0R6VVYPHEVMJ3ABDQZ" hidden="1">
          <a:extLst>
            <a:ext uri="{FF2B5EF4-FFF2-40B4-BE49-F238E27FC236}">
              <a16:creationId xmlns="" xmlns:a16="http://schemas.microsoft.com/office/drawing/2014/main" id="{00000000-0008-0000-01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4098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19</xdr:row>
      <xdr:rowOff>0</xdr:rowOff>
    </xdr:from>
    <xdr:ext cx="123825" cy="123825"/>
    <xdr:pic macro="[1]!DesignIconClicked">
      <xdr:nvPicPr>
        <xdr:cNvPr id="2150" name="BExU65O9OE4B4MQ2A3OYH13M8BZJ" descr="3INNIMMPDBB0JF37L81M6ID21" hidden="1">
          <a:extLst>
            <a:ext uri="{FF2B5EF4-FFF2-40B4-BE49-F238E27FC236}">
              <a16:creationId xmlns="" xmlns:a16="http://schemas.microsoft.com/office/drawing/2014/main" id="{00000000-0008-0000-01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26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151" name="BExOPRCR0UW7TKXSV5WDTL348FGL" descr="S9JM17GP1802LHN4GT14BJYIC" hidden="1">
          <a:extLst>
            <a:ext uri="{FF2B5EF4-FFF2-40B4-BE49-F238E27FC236}">
              <a16:creationId xmlns="" xmlns:a16="http://schemas.microsoft.com/office/drawing/2014/main" id="{00000000-0008-0000-01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2124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2152" name="BEx5OESAY2W8SEGI3TSB65EHJ04B" descr="9CN2Y88X8WYV1HWZG1QILY9BK" hidden="1">
          <a:extLst>
            <a:ext uri="{FF2B5EF4-FFF2-40B4-BE49-F238E27FC236}">
              <a16:creationId xmlns="" xmlns:a16="http://schemas.microsoft.com/office/drawing/2014/main" id="{00000000-0008-0000-01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981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16</xdr:row>
      <xdr:rowOff>0</xdr:rowOff>
    </xdr:from>
    <xdr:ext cx="123825" cy="123825"/>
    <xdr:pic macro="[1]!DesignIconClicked">
      <xdr:nvPicPr>
        <xdr:cNvPr id="2153" name="BExGMWEQ2BYRY9BAO5T1X850MJN1" descr="AZ9ST0XDIOP50HSUFO5V31BR0" hidden="1">
          <a:extLst>
            <a:ext uri="{FF2B5EF4-FFF2-40B4-BE49-F238E27FC236}">
              <a16:creationId xmlns="" xmlns:a16="http://schemas.microsoft.com/office/drawing/2014/main" id="{00000000-0008-0000-01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724275" y="1838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absolute">
    <xdr:from>
      <xdr:col>6</xdr:col>
      <xdr:colOff>657225</xdr:colOff>
      <xdr:row>2</xdr:row>
      <xdr:rowOff>28575</xdr:rowOff>
    </xdr:from>
    <xdr:to>
      <xdr:col>6</xdr:col>
      <xdr:colOff>1352550</xdr:colOff>
      <xdr:row>2</xdr:row>
      <xdr:rowOff>180975</xdr:rowOff>
    </xdr:to>
    <xdr:pic macro="[0]!Sheet2.Info_click">
      <xdr:nvPicPr>
        <xdr:cNvPr id="2759" name="Info" descr="Information">
          <a:extLst>
            <a:ext uri="{FF2B5EF4-FFF2-40B4-BE49-F238E27FC236}">
              <a16:creationId xmlns="" xmlns:a16="http://schemas.microsoft.com/office/drawing/2014/main" id="{00000000-0008-0000-0100-0000C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419225" y="762000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6</xdr:col>
      <xdr:colOff>1352550</xdr:colOff>
      <xdr:row>2</xdr:row>
      <xdr:rowOff>190500</xdr:rowOff>
    </xdr:to>
    <xdr:pic macro="[0]!Sheet2.InfoA_click">
      <xdr:nvPicPr>
        <xdr:cNvPr id="2760" name="InfoA" descr="Information_pressed" hidden="1">
          <a:extLst>
            <a:ext uri="{FF2B5EF4-FFF2-40B4-BE49-F238E27FC236}">
              <a16:creationId xmlns="" xmlns:a16="http://schemas.microsoft.com/office/drawing/2014/main" id="{00000000-0008-0000-0100-0000C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_click">
      <xdr:nvPicPr>
        <xdr:cNvPr id="2761" name="Filter" descr="Filter">
          <a:extLst>
            <a:ext uri="{FF2B5EF4-FFF2-40B4-BE49-F238E27FC236}">
              <a16:creationId xmlns="" xmlns:a16="http://schemas.microsoft.com/office/drawing/2014/main" id="{00000000-0008-0000-0100-0000C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28575</xdr:rowOff>
    </xdr:from>
    <xdr:to>
      <xdr:col>6</xdr:col>
      <xdr:colOff>466725</xdr:colOff>
      <xdr:row>2</xdr:row>
      <xdr:rowOff>180975</xdr:rowOff>
    </xdr:to>
    <xdr:pic macro="[0]!Sheet2.filterA_click">
      <xdr:nvPicPr>
        <xdr:cNvPr id="2762" name="FilterA" descr="Filter_pressed" hidden="1">
          <a:extLst>
            <a:ext uri="{FF2B5EF4-FFF2-40B4-BE49-F238E27FC236}">
              <a16:creationId xmlns="" xmlns:a16="http://schemas.microsoft.com/office/drawing/2014/main" id="{00000000-0008-0000-0100-0000C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62000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323850</xdr:colOff>
      <xdr:row>2</xdr:row>
      <xdr:rowOff>190500</xdr:rowOff>
    </xdr:to>
    <xdr:pic macro="[0]!Sheet2.Graph_click">
      <xdr:nvPicPr>
        <xdr:cNvPr id="2763" name="Chart" descr="Chart">
          <a:extLst>
            <a:ext uri="{FF2B5EF4-FFF2-40B4-BE49-F238E27FC236}">
              <a16:creationId xmlns="" xmlns:a16="http://schemas.microsoft.com/office/drawing/2014/main" id="{00000000-0008-0000-0100-0000C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61925" y="771525"/>
          <a:ext cx="419100" cy="152400"/>
        </a:xfrm>
        <a:prstGeom prst="rect">
          <a:avLst/>
        </a:prstGeom>
        <a:noFill/>
      </xdr:spPr>
    </xdr:pic>
    <xdr:clientData/>
  </xdr:twoCellAnchor>
  <xdr:absoluteAnchor>
    <xdr:pos x="6657975" y="1104900"/>
    <xdr:ext cx="2454275" cy="0"/>
    <xdr:pic macro="[1]!DesignIconClicked">
      <xdr:nvPicPr>
        <xdr:cNvPr id="2060" name="BExW7A0O6NJAPXTFEM67M5H6DDRC" descr="3OQVS5W3KNJG71LCSAW019NJP" hidden="1">
          <a:extLst>
            <a:ext uri="{FF2B5EF4-FFF2-40B4-BE49-F238E27FC236}">
              <a16:creationId xmlns="" xmlns:a16="http://schemas.microsoft.com/office/drawing/2014/main" id="{00000000-0008-0000-0100-00000C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3952875" y="304800"/>
    <xdr:ext cx="2692400" cy="415925"/>
    <xdr:pic macro="[1]!DesignIconClicked">
      <xdr:nvPicPr>
        <xdr:cNvPr id="2087" name="BExGLL7F0AMZS0L5LN46VO8A4OR4" descr="D35ND0JILANPKP1M7KOGQB3G6" hidden="1">
          <a:extLst>
            <a:ext uri="{FF2B5EF4-FFF2-40B4-BE49-F238E27FC236}">
              <a16:creationId xmlns="" xmlns:a16="http://schemas.microsoft.com/office/drawing/2014/main" id="{00000000-0008-0000-0100-00002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52875" y="304800"/>
          <a:ext cx="2692400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0"/>
    <xdr:ext cx="492125" cy="292100"/>
    <xdr:pic macro="[1]!DesignIconClicked">
      <xdr:nvPicPr>
        <xdr:cNvPr id="2095" name="BExZVN42A177LEC6IPYAGJI8LF86" descr="XY0N02Z21UGFBLNWUW4NLP0JV" hidden="1">
          <a:extLst>
            <a:ext uri="{FF2B5EF4-FFF2-40B4-BE49-F238E27FC236}">
              <a16:creationId xmlns="" xmlns:a16="http://schemas.microsoft.com/office/drawing/2014/main" id="{00000000-0008-0000-0100-00002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257175" y="0"/>
          <a:ext cx="492125" cy="29210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4" name="BExUDLAY93K0UZJDTTURDFVU8JTQ" descr="B2RDJ4MCWXJF922PADE784PX6" hidden="1">
          <a:extLst>
            <a:ext uri="{FF2B5EF4-FFF2-40B4-BE49-F238E27FC236}">
              <a16:creationId xmlns="" xmlns:a16="http://schemas.microsoft.com/office/drawing/2014/main" id="{00000000-0008-0000-0100-00000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8" name="BExOAO5F6DQNL3T99SCQUI1V5YFP" descr="QD63FMH2M443ZK5KXEEK6PC7V" hidden="1">
          <a:extLst>
            <a:ext uri="{FF2B5EF4-FFF2-40B4-BE49-F238E27FC236}">
              <a16:creationId xmlns="" xmlns:a16="http://schemas.microsoft.com/office/drawing/2014/main" id="{00000000-0008-0000-0100-00000A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9" name="BEx9HI995VIDGWB3O6URON2VM6AX" descr="QBM79T8SR6ZR1JPU49VFEBSRL" hidden="1">
          <a:extLst>
            <a:ext uri="{FF2B5EF4-FFF2-40B4-BE49-F238E27FC236}">
              <a16:creationId xmlns="" xmlns:a16="http://schemas.microsoft.com/office/drawing/2014/main" id="{00000000-0008-0000-0100-00000B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5" name="BExU57NIVO7OMPU5I47IYD27S3KA" descr="B0ZJHZS0F6AKHRWHNPQ63PUCZ" hidden="1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848600" y="304800"/>
    <xdr:ext cx="2435225" cy="415925"/>
    <xdr:pic macro="[1]!DesignIconClicked">
      <xdr:nvPicPr>
        <xdr:cNvPr id="2086" name="BExKKKF0KR8NZVC9DTQM1WWB39Z0" descr="OBT7FD107OXHE7ODUYPXG58YJ" hidden="1">
          <a:extLst>
            <a:ext uri="{FF2B5EF4-FFF2-40B4-BE49-F238E27FC236}">
              <a16:creationId xmlns="" xmlns:a16="http://schemas.microsoft.com/office/drawing/2014/main" id="{00000000-0008-0000-0100-000026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848600" y="304800"/>
          <a:ext cx="2435225" cy="4159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7" name="BExTURJ5TAR0ZJAQ9GFN2NYJHBR4" descr="MP5QHF75QS9DUY49Y420JXM2E" hidden="1">
          <a:extLst>
            <a:ext uri="{FF2B5EF4-FFF2-40B4-BE49-F238E27FC236}">
              <a16:creationId xmlns="" xmlns:a16="http://schemas.microsoft.com/office/drawing/2014/main" id="{00000000-0008-0000-0100-000009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3" name="BExSGRWGUS63FMXGQMK12OH01K95" descr="Q5Z07EYJE0MBNAL39Q2BTCRTU" hidden="1">
          <a:extLst>
            <a:ext uri="{FF2B5EF4-FFF2-40B4-BE49-F238E27FC236}">
              <a16:creationId xmlns="" xmlns:a16="http://schemas.microsoft.com/office/drawing/2014/main" id="{00000000-0008-0000-0100-000005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0" name="BExMPEQDEVM9ZOPSFIVZP3KR132B" descr="U1604WEUYS8LYRGCK4LICYKL9" hidden="1">
          <a:extLst>
            <a:ext uri="{FF2B5EF4-FFF2-40B4-BE49-F238E27FC236}">
              <a16:creationId xmlns="" xmlns:a16="http://schemas.microsoft.com/office/drawing/2014/main" id="{00000000-0008-0000-0100-000002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1" name="BEx01K769RJVIIWSRZ0ARO7KDLX8" descr="XR64X3LHID9RXDX8WC99U85PF" hidden="1">
          <a:extLst>
            <a:ext uri="{FF2B5EF4-FFF2-40B4-BE49-F238E27FC236}">
              <a16:creationId xmlns="" xmlns:a16="http://schemas.microsoft.com/office/drawing/2014/main" id="{00000000-0008-0000-0100-000003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4492625" cy="0"/>
    <xdr:pic macro="[1]!DesignIconClicked">
      <xdr:nvPicPr>
        <xdr:cNvPr id="2052" name="BExO8RTDKDQMQJ7A8W8P2TOHUDH2" descr="VPP77LRAGJ44NV8EVDMZ8FCEN" hidden="1">
          <a:extLst>
            <a:ext uri="{FF2B5EF4-FFF2-40B4-BE49-F238E27FC236}">
              <a16:creationId xmlns="" xmlns:a16="http://schemas.microsoft.com/office/drawing/2014/main" id="{00000000-0008-0000-0100-000004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0" y="1104900"/>
          <a:ext cx="449262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61" name="BEx0041RRI19D5ZFTDBCL8WAVJTB" descr="H3BV6LT962ERI9HFHZFWSTS8B" hidden="1">
          <a:extLst>
            <a:ext uri="{FF2B5EF4-FFF2-40B4-BE49-F238E27FC236}">
              <a16:creationId xmlns="" xmlns:a16="http://schemas.microsoft.com/office/drawing/2014/main" id="{00000000-0008-0000-0100-00000D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6657975" y="1104900"/>
    <xdr:ext cx="2454275" cy="0"/>
    <xdr:pic macro="[1]!DesignIconClicked">
      <xdr:nvPicPr>
        <xdr:cNvPr id="2056" name="BExIIGEM0AMOSRAZQRDPJ1KNDX7H" descr="F4CUDT4I8CDM8GHW7JG5WP6CT" hidden="1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657975" y="1104900"/>
          <a:ext cx="2454275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2062" name="BExEZGWZLFTQF24ZE4DBSRHNCL2Y" descr="5G1A96VKMW4JK5G4PM3KVB8UT" hidden="1">
          <a:extLst>
            <a:ext uri="{FF2B5EF4-FFF2-40B4-BE49-F238E27FC236}">
              <a16:creationId xmlns="" xmlns:a16="http://schemas.microsoft.com/office/drawing/2014/main" id="{00000000-0008-0000-0100-00000E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552575"/>
    <xdr:ext cx="9521825" cy="7559675"/>
    <xdr:pic macro="[1]!DesignIconClicked">
      <xdr:nvPicPr>
        <xdr:cNvPr id="2063" name="BExXRND8208TWULE9S50U89VKPB7" descr="ETUGZV0SKTQDQB8JOYY0DCX79" hidden="1">
          <a:extLst>
            <a:ext uri="{FF2B5EF4-FFF2-40B4-BE49-F238E27FC236}">
              <a16:creationId xmlns="" xmlns:a16="http://schemas.microsoft.com/office/drawing/2014/main" id="{00000000-0008-0000-0100-00000F08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0" y="1552575"/>
          <a:ext cx="9521825" cy="75596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14</xdr:row>
      <xdr:rowOff>0</xdr:rowOff>
    </xdr:from>
    <xdr:to>
      <xdr:col>11</xdr:col>
      <xdr:colOff>1216025</xdr:colOff>
      <xdr:row>79</xdr:row>
      <xdr:rowOff>130175</xdr:rowOff>
    </xdr:to>
    <xdr:pic macro="[1]!DesignIconClicked">
      <xdr:nvPicPr>
        <xdr:cNvPr id="2" name="BExW3X39HW6RW7GYLL7G42SKHD3F" hidden="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019300"/>
          <a:ext cx="9712325" cy="9417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661149</xdr:colOff>
      <xdr:row>2</xdr:row>
      <xdr:rowOff>89649</xdr:rowOff>
    </xdr:from>
    <xdr:to>
      <xdr:col>1</xdr:col>
      <xdr:colOff>2319619</xdr:colOff>
      <xdr:row>5</xdr:row>
      <xdr:rowOff>220433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325" y="257737"/>
          <a:ext cx="1658470" cy="76952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2</xdr:row>
      <xdr:rowOff>0</xdr:rowOff>
    </xdr:from>
    <xdr:to>
      <xdr:col>11</xdr:col>
      <xdr:colOff>0</xdr:colOff>
      <xdr:row>2</xdr:row>
      <xdr:rowOff>215900</xdr:rowOff>
    </xdr:to>
    <xdr:pic macro="[1]!DesignIconClicked">
      <xdr:nvPicPr>
        <xdr:cNvPr id="3" name="BExY3KZH6ZVYUEQWYPBQGA7YHKKL" hidden="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171450"/>
          <a:ext cx="0" cy="215900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4</xdr:row>
      <xdr:rowOff>0</xdr:rowOff>
    </xdr:from>
    <xdr:to>
      <xdr:col>11</xdr:col>
      <xdr:colOff>0</xdr:colOff>
      <xdr:row>4</xdr:row>
      <xdr:rowOff>149225</xdr:rowOff>
    </xdr:to>
    <xdr:pic macro="[1]!DesignIconClicked">
      <xdr:nvPicPr>
        <xdr:cNvPr id="5" name="BEx759D1H7R6JU460KD1KPARCPUG" hidden="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657225"/>
          <a:ext cx="0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3</xdr:row>
      <xdr:rowOff>0</xdr:rowOff>
    </xdr:from>
    <xdr:to>
      <xdr:col>11</xdr:col>
      <xdr:colOff>0</xdr:colOff>
      <xdr:row>3</xdr:row>
      <xdr:rowOff>244475</xdr:rowOff>
    </xdr:to>
    <xdr:pic macro="[1]!DesignIconClicked">
      <xdr:nvPicPr>
        <xdr:cNvPr id="4" name="BExZWQDI3FZDH5402LIWUETMJYQT" hidden="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9550" y="400050"/>
          <a:ext cx="0" cy="2444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33</xdr:col>
      <xdr:colOff>19050</xdr:colOff>
      <xdr:row>1</xdr:row>
      <xdr:rowOff>9525</xdr:rowOff>
    </xdr:to>
    <xdr:pic>
      <xdr:nvPicPr>
        <xdr:cNvPr id="3073" name="Picture 1">
          <a:extLst>
            <a:ext uri="{FF2B5EF4-FFF2-40B4-BE49-F238E27FC236}">
              <a16:creationId xmlns="" xmlns:a16="http://schemas.microsoft.com/office/drawing/2014/main" id="{00000000-0008-0000-04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20012025" cy="3143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>
    <xdr:from>
      <xdr:col>6</xdr:col>
      <xdr:colOff>0</xdr:colOff>
      <xdr:row>13</xdr:row>
      <xdr:rowOff>28575</xdr:rowOff>
    </xdr:from>
    <xdr:to>
      <xdr:col>16</xdr:col>
      <xdr:colOff>200025</xdr:colOff>
      <xdr:row>42</xdr:row>
      <xdr:rowOff>28575</xdr:rowOff>
    </xdr:to>
    <xdr:graphicFrame macro="">
      <xdr:nvGraphicFramePr>
        <xdr:cNvPr id="3631" name="Chart 15">
          <a:extLst>
            <a:ext uri="{FF2B5EF4-FFF2-40B4-BE49-F238E27FC236}">
              <a16:creationId xmlns="" xmlns:a16="http://schemas.microsoft.com/office/drawing/2014/main" id="{00000000-0008-0000-0400-00002F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142875</xdr:colOff>
      <xdr:row>15</xdr:row>
      <xdr:rowOff>0</xdr:rowOff>
    </xdr:to>
    <xdr:pic macro="[1]!DesignIconClicked">
      <xdr:nvPicPr>
        <xdr:cNvPr id="3089" name="BExMJ8SV739S7OHOD6U6SFYP97Q2" hidden="1">
          <a:extLst>
            <a:ext uri="{FF2B5EF4-FFF2-40B4-BE49-F238E27FC236}">
              <a16:creationId xmlns="" xmlns:a16="http://schemas.microsoft.com/office/drawing/2014/main" id="{00000000-0008-0000-0400-00001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14</xdr:row>
      <xdr:rowOff>19050</xdr:rowOff>
    </xdr:from>
    <xdr:to>
      <xdr:col>5</xdr:col>
      <xdr:colOff>314325</xdr:colOff>
      <xdr:row>15</xdr:row>
      <xdr:rowOff>0</xdr:rowOff>
    </xdr:to>
    <xdr:pic macro="[1]!DesignIconClicked">
      <xdr:nvPicPr>
        <xdr:cNvPr id="3090" name="BExQGD6IOUL7IBCDFE6CJPBV8MUL" hidden="1">
          <a:extLst>
            <a:ext uri="{FF2B5EF4-FFF2-40B4-BE49-F238E27FC236}">
              <a16:creationId xmlns="" xmlns:a16="http://schemas.microsoft.com/office/drawing/2014/main" id="{00000000-0008-0000-0400-00001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14</xdr:row>
      <xdr:rowOff>19050</xdr:rowOff>
    </xdr:from>
    <xdr:ext cx="123825" cy="123825"/>
    <xdr:pic macro="[1]!DesignIconClicked">
      <xdr:nvPicPr>
        <xdr:cNvPr id="3091" name="BExD9X028KN82OQ34SFJXO5DMAOJ" hidden="1">
          <a:extLst>
            <a:ext uri="{FF2B5EF4-FFF2-40B4-BE49-F238E27FC236}">
              <a16:creationId xmlns="" xmlns:a16="http://schemas.microsoft.com/office/drawing/2014/main" id="{00000000-0008-0000-0400-00001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15</xdr:row>
      <xdr:rowOff>28575</xdr:rowOff>
    </xdr:from>
    <xdr:to>
      <xdr:col>5</xdr:col>
      <xdr:colOff>142875</xdr:colOff>
      <xdr:row>16</xdr:row>
      <xdr:rowOff>9525</xdr:rowOff>
    </xdr:to>
    <xdr:pic macro="[1]!DesignIconClicked">
      <xdr:nvPicPr>
        <xdr:cNvPr id="3092" name="BExW5MDJ8C7RRPM9H8TFBMDWHG8F" hidden="1">
          <a:extLst>
            <a:ext uri="{FF2B5EF4-FFF2-40B4-BE49-F238E27FC236}">
              <a16:creationId xmlns="" xmlns:a16="http://schemas.microsoft.com/office/drawing/2014/main" id="{00000000-0008-0000-0400-00001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15</xdr:row>
      <xdr:rowOff>28575</xdr:rowOff>
    </xdr:from>
    <xdr:to>
      <xdr:col>5</xdr:col>
      <xdr:colOff>314325</xdr:colOff>
      <xdr:row>16</xdr:row>
      <xdr:rowOff>9525</xdr:rowOff>
    </xdr:to>
    <xdr:pic macro="[1]!DesignIconClicked">
      <xdr:nvPicPr>
        <xdr:cNvPr id="3093" name="BExJ1DBQDXNR9QQG371TBPHRW1W1" hidden="1">
          <a:extLst>
            <a:ext uri="{FF2B5EF4-FFF2-40B4-BE49-F238E27FC236}">
              <a16:creationId xmlns="" xmlns:a16="http://schemas.microsoft.com/office/drawing/2014/main" id="{00000000-0008-0000-0400-00001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15</xdr:row>
      <xdr:rowOff>28575</xdr:rowOff>
    </xdr:from>
    <xdr:ext cx="123825" cy="123825"/>
    <xdr:pic macro="[1]!DesignIconClicked">
      <xdr:nvPicPr>
        <xdr:cNvPr id="3094" name="BEx1MHHDB80ZDSYCXZBRRO7AL1EB" hidden="1">
          <a:extLst>
            <a:ext uri="{FF2B5EF4-FFF2-40B4-BE49-F238E27FC236}">
              <a16:creationId xmlns="" xmlns:a16="http://schemas.microsoft.com/office/drawing/2014/main" id="{00000000-0008-0000-0400-00001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724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16</xdr:row>
      <xdr:rowOff>28575</xdr:rowOff>
    </xdr:from>
    <xdr:to>
      <xdr:col>5</xdr:col>
      <xdr:colOff>142875</xdr:colOff>
      <xdr:row>17</xdr:row>
      <xdr:rowOff>9525</xdr:rowOff>
    </xdr:to>
    <xdr:pic macro="[1]!DesignIconClicked">
      <xdr:nvPicPr>
        <xdr:cNvPr id="3095" name="BEx5M7D0OWVY0JFHCGG5Y11MMFAT" hidden="1">
          <a:extLst>
            <a:ext uri="{FF2B5EF4-FFF2-40B4-BE49-F238E27FC236}">
              <a16:creationId xmlns="" xmlns:a16="http://schemas.microsoft.com/office/drawing/2014/main" id="{00000000-0008-0000-0400-00001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16</xdr:row>
      <xdr:rowOff>28575</xdr:rowOff>
    </xdr:from>
    <xdr:to>
      <xdr:col>5</xdr:col>
      <xdr:colOff>314325</xdr:colOff>
      <xdr:row>17</xdr:row>
      <xdr:rowOff>9525</xdr:rowOff>
    </xdr:to>
    <xdr:pic macro="[1]!DesignIconClicked">
      <xdr:nvPicPr>
        <xdr:cNvPr id="3096" name="BExIPAWQ9Z19AA5PIGEH094DYP51" hidden="1">
          <a:extLst>
            <a:ext uri="{FF2B5EF4-FFF2-40B4-BE49-F238E27FC236}">
              <a16:creationId xmlns="" xmlns:a16="http://schemas.microsoft.com/office/drawing/2014/main" id="{00000000-0008-0000-0400-00001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16</xdr:row>
      <xdr:rowOff>28575</xdr:rowOff>
    </xdr:from>
    <xdr:ext cx="123825" cy="123825"/>
    <xdr:pic macro="[1]!DesignIconClicked">
      <xdr:nvPicPr>
        <xdr:cNvPr id="3097" name="BExZQRC65HRX1R2FOOBPQKAO82VE" hidden="1">
          <a:extLst>
            <a:ext uri="{FF2B5EF4-FFF2-40B4-BE49-F238E27FC236}">
              <a16:creationId xmlns="" xmlns:a16="http://schemas.microsoft.com/office/drawing/2014/main" id="{00000000-0008-0000-0400-00001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1866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17</xdr:row>
      <xdr:rowOff>28575</xdr:rowOff>
    </xdr:from>
    <xdr:to>
      <xdr:col>5</xdr:col>
      <xdr:colOff>142875</xdr:colOff>
      <xdr:row>18</xdr:row>
      <xdr:rowOff>9525</xdr:rowOff>
    </xdr:to>
    <xdr:pic macro="[1]!DesignIconClicked">
      <xdr:nvPicPr>
        <xdr:cNvPr id="3098" name="BExZLMFB2IT1ZBUGK1QEXXW2JKFN" hidden="1">
          <a:extLst>
            <a:ext uri="{FF2B5EF4-FFF2-40B4-BE49-F238E27FC236}">
              <a16:creationId xmlns="" xmlns:a16="http://schemas.microsoft.com/office/drawing/2014/main" id="{00000000-0008-0000-0400-00001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17</xdr:row>
      <xdr:rowOff>28575</xdr:rowOff>
    </xdr:from>
    <xdr:to>
      <xdr:col>5</xdr:col>
      <xdr:colOff>314325</xdr:colOff>
      <xdr:row>18</xdr:row>
      <xdr:rowOff>9525</xdr:rowOff>
    </xdr:to>
    <xdr:pic macro="[1]!DesignIconClicked">
      <xdr:nvPicPr>
        <xdr:cNvPr id="3099" name="BExAXCVDII2N4N3BBFD9E2NMP0J5" hidden="1">
          <a:extLst>
            <a:ext uri="{FF2B5EF4-FFF2-40B4-BE49-F238E27FC236}">
              <a16:creationId xmlns="" xmlns:a16="http://schemas.microsoft.com/office/drawing/2014/main" id="{00000000-0008-0000-0400-00001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17</xdr:row>
      <xdr:rowOff>28575</xdr:rowOff>
    </xdr:from>
    <xdr:ext cx="123825" cy="123825"/>
    <xdr:pic macro="[1]!DesignIconClicked">
      <xdr:nvPicPr>
        <xdr:cNvPr id="3100" name="BExONHU55R6I4QLKW2SHYXDFC6RV" hidden="1">
          <a:extLst>
            <a:ext uri="{FF2B5EF4-FFF2-40B4-BE49-F238E27FC236}">
              <a16:creationId xmlns="" xmlns:a16="http://schemas.microsoft.com/office/drawing/2014/main" id="{00000000-0008-0000-0400-00001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009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18</xdr:row>
      <xdr:rowOff>19050</xdr:rowOff>
    </xdr:from>
    <xdr:to>
      <xdr:col>5</xdr:col>
      <xdr:colOff>142875</xdr:colOff>
      <xdr:row>19</xdr:row>
      <xdr:rowOff>0</xdr:rowOff>
    </xdr:to>
    <xdr:pic macro="[1]!DesignIconClicked">
      <xdr:nvPicPr>
        <xdr:cNvPr id="3101" name="BEx9FZ9EZGAWK67Z810S8BQYD12S" hidden="1">
          <a:extLst>
            <a:ext uri="{FF2B5EF4-FFF2-40B4-BE49-F238E27FC236}">
              <a16:creationId xmlns="" xmlns:a16="http://schemas.microsoft.com/office/drawing/2014/main" id="{00000000-0008-0000-0400-00001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18</xdr:row>
      <xdr:rowOff>19050</xdr:rowOff>
    </xdr:from>
    <xdr:to>
      <xdr:col>5</xdr:col>
      <xdr:colOff>314325</xdr:colOff>
      <xdr:row>19</xdr:row>
      <xdr:rowOff>0</xdr:rowOff>
    </xdr:to>
    <xdr:pic macro="[1]!DesignIconClicked">
      <xdr:nvPicPr>
        <xdr:cNvPr id="3102" name="BExKMR374I5SLJI2H6S92BNFJ62U" hidden="1">
          <a:extLst>
            <a:ext uri="{FF2B5EF4-FFF2-40B4-BE49-F238E27FC236}">
              <a16:creationId xmlns="" xmlns:a16="http://schemas.microsoft.com/office/drawing/2014/main" id="{00000000-0008-0000-0400-00001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18</xdr:row>
      <xdr:rowOff>19050</xdr:rowOff>
    </xdr:from>
    <xdr:ext cx="123825" cy="123825"/>
    <xdr:pic macro="[1]!DesignIconClicked">
      <xdr:nvPicPr>
        <xdr:cNvPr id="3103" name="BExTUUJ2XZHWHBG2RZLWKQUKC1X9" hidden="1">
          <a:extLst>
            <a:ext uri="{FF2B5EF4-FFF2-40B4-BE49-F238E27FC236}">
              <a16:creationId xmlns="" xmlns:a16="http://schemas.microsoft.com/office/drawing/2014/main" id="{00000000-0008-0000-0400-00001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19</xdr:row>
      <xdr:rowOff>19050</xdr:rowOff>
    </xdr:from>
    <xdr:to>
      <xdr:col>5</xdr:col>
      <xdr:colOff>142875</xdr:colOff>
      <xdr:row>20</xdr:row>
      <xdr:rowOff>0</xdr:rowOff>
    </xdr:to>
    <xdr:pic macro="[1]!DesignIconClicked">
      <xdr:nvPicPr>
        <xdr:cNvPr id="3104" name="BExIW1O0YR1GRGRY4OL8O4LY43J9" hidden="1">
          <a:extLst>
            <a:ext uri="{FF2B5EF4-FFF2-40B4-BE49-F238E27FC236}">
              <a16:creationId xmlns="" xmlns:a16="http://schemas.microsoft.com/office/drawing/2014/main" id="{00000000-0008-0000-0400-00002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19</xdr:row>
      <xdr:rowOff>19050</xdr:rowOff>
    </xdr:from>
    <xdr:to>
      <xdr:col>5</xdr:col>
      <xdr:colOff>314325</xdr:colOff>
      <xdr:row>20</xdr:row>
      <xdr:rowOff>0</xdr:rowOff>
    </xdr:to>
    <xdr:pic macro="[1]!DesignIconClicked">
      <xdr:nvPicPr>
        <xdr:cNvPr id="3105" name="BExF7UPUFHMEGZAB1SPYZSOUFTAM" hidden="1">
          <a:extLst>
            <a:ext uri="{FF2B5EF4-FFF2-40B4-BE49-F238E27FC236}">
              <a16:creationId xmlns="" xmlns:a16="http://schemas.microsoft.com/office/drawing/2014/main" id="{00000000-0008-0000-0400-00002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19</xdr:row>
      <xdr:rowOff>19050</xdr:rowOff>
    </xdr:from>
    <xdr:ext cx="123825" cy="123825"/>
    <xdr:pic macro="[1]!DesignIconClicked">
      <xdr:nvPicPr>
        <xdr:cNvPr id="3106" name="BExKQDWMRVP76Y4WYQZAXHYH7BW1" hidden="1">
          <a:extLst>
            <a:ext uri="{FF2B5EF4-FFF2-40B4-BE49-F238E27FC236}">
              <a16:creationId xmlns="" xmlns:a16="http://schemas.microsoft.com/office/drawing/2014/main" id="{00000000-0008-0000-0400-00002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286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20</xdr:row>
      <xdr:rowOff>28575</xdr:rowOff>
    </xdr:from>
    <xdr:to>
      <xdr:col>5</xdr:col>
      <xdr:colOff>142875</xdr:colOff>
      <xdr:row>21</xdr:row>
      <xdr:rowOff>9525</xdr:rowOff>
    </xdr:to>
    <xdr:pic macro="[1]!DesignIconClicked">
      <xdr:nvPicPr>
        <xdr:cNvPr id="3107" name="BEx1KKUIQN903WVY4KND8NDRZH66" hidden="1">
          <a:extLst>
            <a:ext uri="{FF2B5EF4-FFF2-40B4-BE49-F238E27FC236}">
              <a16:creationId xmlns="" xmlns:a16="http://schemas.microsoft.com/office/drawing/2014/main" id="{00000000-0008-0000-0400-00002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20</xdr:row>
      <xdr:rowOff>28575</xdr:rowOff>
    </xdr:from>
    <xdr:to>
      <xdr:col>5</xdr:col>
      <xdr:colOff>314325</xdr:colOff>
      <xdr:row>21</xdr:row>
      <xdr:rowOff>9525</xdr:rowOff>
    </xdr:to>
    <xdr:pic macro="[1]!DesignIconClicked">
      <xdr:nvPicPr>
        <xdr:cNvPr id="3108" name="BExD9ULRVZCAYHUQ27T5HBXSIPD8" hidden="1">
          <a:extLst>
            <a:ext uri="{FF2B5EF4-FFF2-40B4-BE49-F238E27FC236}">
              <a16:creationId xmlns="" xmlns:a16="http://schemas.microsoft.com/office/drawing/2014/main" id="{00000000-0008-0000-0400-00002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20</xdr:row>
      <xdr:rowOff>28575</xdr:rowOff>
    </xdr:from>
    <xdr:ext cx="123825" cy="123825"/>
    <xdr:pic macro="[1]!DesignIconClicked">
      <xdr:nvPicPr>
        <xdr:cNvPr id="3109" name="BEx3DE8U6SVRAQW2R1UPTRM2T3FK" hidden="1">
          <a:extLst>
            <a:ext uri="{FF2B5EF4-FFF2-40B4-BE49-F238E27FC236}">
              <a16:creationId xmlns="" xmlns:a16="http://schemas.microsoft.com/office/drawing/2014/main" id="{00000000-0008-0000-0400-00002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438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21</xdr:row>
      <xdr:rowOff>28575</xdr:rowOff>
    </xdr:from>
    <xdr:to>
      <xdr:col>5</xdr:col>
      <xdr:colOff>142875</xdr:colOff>
      <xdr:row>22</xdr:row>
      <xdr:rowOff>9525</xdr:rowOff>
    </xdr:to>
    <xdr:pic macro="[1]!DesignIconClicked">
      <xdr:nvPicPr>
        <xdr:cNvPr id="3110" name="BEx9J61NV2XE051NL9UMGCEHJ3A6" hidden="1">
          <a:extLst>
            <a:ext uri="{FF2B5EF4-FFF2-40B4-BE49-F238E27FC236}">
              <a16:creationId xmlns="" xmlns:a16="http://schemas.microsoft.com/office/drawing/2014/main" id="{00000000-0008-0000-0400-00002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21</xdr:row>
      <xdr:rowOff>28575</xdr:rowOff>
    </xdr:from>
    <xdr:to>
      <xdr:col>5</xdr:col>
      <xdr:colOff>314325</xdr:colOff>
      <xdr:row>22</xdr:row>
      <xdr:rowOff>9525</xdr:rowOff>
    </xdr:to>
    <xdr:pic macro="[1]!DesignIconClicked">
      <xdr:nvPicPr>
        <xdr:cNvPr id="3111" name="BEx3GSTMH9TP7K0H6YCQYJI1MOVC" hidden="1">
          <a:extLst>
            <a:ext uri="{FF2B5EF4-FFF2-40B4-BE49-F238E27FC236}">
              <a16:creationId xmlns="" xmlns:a16="http://schemas.microsoft.com/office/drawing/2014/main" id="{00000000-0008-0000-0400-00002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21</xdr:row>
      <xdr:rowOff>28575</xdr:rowOff>
    </xdr:from>
    <xdr:ext cx="123825" cy="123825"/>
    <xdr:pic macro="[1]!DesignIconClicked">
      <xdr:nvPicPr>
        <xdr:cNvPr id="3112" name="BExKRQRBU4YG6145MP0RHXJFPEGM" hidden="1">
          <a:extLst>
            <a:ext uri="{FF2B5EF4-FFF2-40B4-BE49-F238E27FC236}">
              <a16:creationId xmlns="" xmlns:a16="http://schemas.microsoft.com/office/drawing/2014/main" id="{00000000-0008-0000-0400-00002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581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22</xdr:row>
      <xdr:rowOff>19050</xdr:rowOff>
    </xdr:from>
    <xdr:to>
      <xdr:col>5</xdr:col>
      <xdr:colOff>142875</xdr:colOff>
      <xdr:row>23</xdr:row>
      <xdr:rowOff>0</xdr:rowOff>
    </xdr:to>
    <xdr:pic macro="[1]!DesignIconClicked">
      <xdr:nvPicPr>
        <xdr:cNvPr id="3113" name="BExMQIQP3LB9Z5YSUWNF0JGFV33R" hidden="1">
          <a:extLst>
            <a:ext uri="{FF2B5EF4-FFF2-40B4-BE49-F238E27FC236}">
              <a16:creationId xmlns="" xmlns:a16="http://schemas.microsoft.com/office/drawing/2014/main" id="{00000000-0008-0000-0400-00002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22</xdr:row>
      <xdr:rowOff>19050</xdr:rowOff>
    </xdr:from>
    <xdr:to>
      <xdr:col>5</xdr:col>
      <xdr:colOff>314325</xdr:colOff>
      <xdr:row>23</xdr:row>
      <xdr:rowOff>0</xdr:rowOff>
    </xdr:to>
    <xdr:pic macro="[1]!DesignIconClicked">
      <xdr:nvPicPr>
        <xdr:cNvPr id="3114" name="BExB2TMIKI1ND0Q7COI2AW61PBSD" hidden="1">
          <a:extLst>
            <a:ext uri="{FF2B5EF4-FFF2-40B4-BE49-F238E27FC236}">
              <a16:creationId xmlns="" xmlns:a16="http://schemas.microsoft.com/office/drawing/2014/main" id="{00000000-0008-0000-0400-00002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22</xdr:row>
      <xdr:rowOff>19050</xdr:rowOff>
    </xdr:from>
    <xdr:ext cx="123825" cy="123825"/>
    <xdr:pic macro="[1]!DesignIconClicked">
      <xdr:nvPicPr>
        <xdr:cNvPr id="3115" name="BExGPSEJEX37UKFPTVV1WERKSG54" hidden="1">
          <a:extLst>
            <a:ext uri="{FF2B5EF4-FFF2-40B4-BE49-F238E27FC236}">
              <a16:creationId xmlns="" xmlns:a16="http://schemas.microsoft.com/office/drawing/2014/main" id="{00000000-0008-0000-0400-00002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23</xdr:row>
      <xdr:rowOff>28575</xdr:rowOff>
    </xdr:from>
    <xdr:to>
      <xdr:col>5</xdr:col>
      <xdr:colOff>142875</xdr:colOff>
      <xdr:row>24</xdr:row>
      <xdr:rowOff>9525</xdr:rowOff>
    </xdr:to>
    <xdr:pic macro="[1]!DesignIconClicked">
      <xdr:nvPicPr>
        <xdr:cNvPr id="3116" name="BEx7IEL2X2EOW0P4TFS7X0QH8ZXI" hidden="1">
          <a:extLst>
            <a:ext uri="{FF2B5EF4-FFF2-40B4-BE49-F238E27FC236}">
              <a16:creationId xmlns="" xmlns:a16="http://schemas.microsoft.com/office/drawing/2014/main" id="{00000000-0008-0000-04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23</xdr:row>
      <xdr:rowOff>28575</xdr:rowOff>
    </xdr:from>
    <xdr:to>
      <xdr:col>5</xdr:col>
      <xdr:colOff>314325</xdr:colOff>
      <xdr:row>24</xdr:row>
      <xdr:rowOff>9525</xdr:rowOff>
    </xdr:to>
    <xdr:pic macro="[1]!DesignIconClicked">
      <xdr:nvPicPr>
        <xdr:cNvPr id="3117" name="BExO7NI9QBLS19JRUKM6IWXN9OOK" hidden="1">
          <a:extLst>
            <a:ext uri="{FF2B5EF4-FFF2-40B4-BE49-F238E27FC236}">
              <a16:creationId xmlns="" xmlns:a16="http://schemas.microsoft.com/office/drawing/2014/main" id="{00000000-0008-0000-0400-00002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8" name="BExIUCIWENAH3Y6YPHNZP1FAAY10" hidden="1">
          <a:extLst>
            <a:ext uri="{FF2B5EF4-FFF2-40B4-BE49-F238E27FC236}">
              <a16:creationId xmlns="" xmlns:a16="http://schemas.microsoft.com/office/drawing/2014/main" id="{00000000-0008-0000-0400-00002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23</xdr:row>
      <xdr:rowOff>28575</xdr:rowOff>
    </xdr:from>
    <xdr:ext cx="123825" cy="123825"/>
    <xdr:pic macro="[1]!DesignIconClicked">
      <xdr:nvPicPr>
        <xdr:cNvPr id="3119" name="BExGXP9OE5Z8HOBOJ95ESG2D6DUV" hidden="1">
          <a:extLst>
            <a:ext uri="{FF2B5EF4-FFF2-40B4-BE49-F238E27FC236}">
              <a16:creationId xmlns="" xmlns:a16="http://schemas.microsoft.com/office/drawing/2014/main" id="{00000000-0008-0000-0400-00002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28670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24</xdr:row>
      <xdr:rowOff>28575</xdr:rowOff>
    </xdr:from>
    <xdr:to>
      <xdr:col>5</xdr:col>
      <xdr:colOff>142875</xdr:colOff>
      <xdr:row>25</xdr:row>
      <xdr:rowOff>9525</xdr:rowOff>
    </xdr:to>
    <xdr:pic macro="[1]!DesignIconClicked">
      <xdr:nvPicPr>
        <xdr:cNvPr id="3120" name="BExW2Y0W45S531GFG2P4UIMGFRG4" hidden="1">
          <a:extLst>
            <a:ext uri="{FF2B5EF4-FFF2-40B4-BE49-F238E27FC236}">
              <a16:creationId xmlns="" xmlns:a16="http://schemas.microsoft.com/office/drawing/2014/main" id="{00000000-0008-0000-0400-00003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24</xdr:row>
      <xdr:rowOff>28575</xdr:rowOff>
    </xdr:from>
    <xdr:to>
      <xdr:col>5</xdr:col>
      <xdr:colOff>314325</xdr:colOff>
      <xdr:row>25</xdr:row>
      <xdr:rowOff>9525</xdr:rowOff>
    </xdr:to>
    <xdr:pic macro="[1]!DesignIconClicked">
      <xdr:nvPicPr>
        <xdr:cNvPr id="3121" name="BExEVMGHLGEICJ8WR2F8QMAK8MOQ" hidden="1">
          <a:extLst>
            <a:ext uri="{FF2B5EF4-FFF2-40B4-BE49-F238E27FC236}">
              <a16:creationId xmlns="" xmlns:a16="http://schemas.microsoft.com/office/drawing/2014/main" id="{00000000-0008-0000-0400-00003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24</xdr:row>
      <xdr:rowOff>28575</xdr:rowOff>
    </xdr:from>
    <xdr:ext cx="123825" cy="123825"/>
    <xdr:pic macro="[1]!DesignIconClicked">
      <xdr:nvPicPr>
        <xdr:cNvPr id="3122" name="BExW18VRO3YYJYUKZP64P0K2VUVG" hidden="1">
          <a:extLst>
            <a:ext uri="{FF2B5EF4-FFF2-40B4-BE49-F238E27FC236}">
              <a16:creationId xmlns="" xmlns:a16="http://schemas.microsoft.com/office/drawing/2014/main" id="{00000000-0008-0000-0400-00003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25</xdr:row>
      <xdr:rowOff>28575</xdr:rowOff>
    </xdr:from>
    <xdr:to>
      <xdr:col>5</xdr:col>
      <xdr:colOff>142875</xdr:colOff>
      <xdr:row>26</xdr:row>
      <xdr:rowOff>9525</xdr:rowOff>
    </xdr:to>
    <xdr:pic macro="[1]!DesignIconClicked">
      <xdr:nvPicPr>
        <xdr:cNvPr id="3123" name="BExGZGI5S5R45KCZFSLCBJP7YMA9" hidden="1">
          <a:extLst>
            <a:ext uri="{FF2B5EF4-FFF2-40B4-BE49-F238E27FC236}">
              <a16:creationId xmlns="" xmlns:a16="http://schemas.microsoft.com/office/drawing/2014/main" id="{00000000-0008-0000-0400-00003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25</xdr:row>
      <xdr:rowOff>28575</xdr:rowOff>
    </xdr:from>
    <xdr:to>
      <xdr:col>5</xdr:col>
      <xdr:colOff>314325</xdr:colOff>
      <xdr:row>26</xdr:row>
      <xdr:rowOff>9525</xdr:rowOff>
    </xdr:to>
    <xdr:pic macro="[1]!DesignIconClicked">
      <xdr:nvPicPr>
        <xdr:cNvPr id="3124" name="BExRZZ3WB3HNDSA3YLJZAVFLF3HL" hidden="1">
          <a:extLst>
            <a:ext uri="{FF2B5EF4-FFF2-40B4-BE49-F238E27FC236}">
              <a16:creationId xmlns="" xmlns:a16="http://schemas.microsoft.com/office/drawing/2014/main" id="{00000000-0008-0000-0400-00003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25</xdr:row>
      <xdr:rowOff>28575</xdr:rowOff>
    </xdr:from>
    <xdr:ext cx="123825" cy="123825"/>
    <xdr:pic macro="[1]!DesignIconClicked">
      <xdr:nvPicPr>
        <xdr:cNvPr id="3125" name="BExMOSEG137YQHOQYSSQSHG5YH46" hidden="1">
          <a:extLst>
            <a:ext uri="{FF2B5EF4-FFF2-40B4-BE49-F238E27FC236}">
              <a16:creationId xmlns="" xmlns:a16="http://schemas.microsoft.com/office/drawing/2014/main" id="{00000000-0008-0000-0400-000035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15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26</xdr:row>
      <xdr:rowOff>19050</xdr:rowOff>
    </xdr:from>
    <xdr:to>
      <xdr:col>5</xdr:col>
      <xdr:colOff>142875</xdr:colOff>
      <xdr:row>27</xdr:row>
      <xdr:rowOff>0</xdr:rowOff>
    </xdr:to>
    <xdr:pic macro="[1]!DesignIconClicked">
      <xdr:nvPicPr>
        <xdr:cNvPr id="3126" name="BEx9HTN86LBSCYFYUY5JZ2A0F24K" hidden="1">
          <a:extLst>
            <a:ext uri="{FF2B5EF4-FFF2-40B4-BE49-F238E27FC236}">
              <a16:creationId xmlns="" xmlns:a16="http://schemas.microsoft.com/office/drawing/2014/main" id="{00000000-0008-0000-0400-000036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26</xdr:row>
      <xdr:rowOff>19050</xdr:rowOff>
    </xdr:from>
    <xdr:to>
      <xdr:col>5</xdr:col>
      <xdr:colOff>314325</xdr:colOff>
      <xdr:row>27</xdr:row>
      <xdr:rowOff>0</xdr:rowOff>
    </xdr:to>
    <xdr:pic macro="[1]!DesignIconClicked">
      <xdr:nvPicPr>
        <xdr:cNvPr id="3127" name="BExB33T7Z2C85T2SWCWZE05VGKUX" hidden="1">
          <a:extLst>
            <a:ext uri="{FF2B5EF4-FFF2-40B4-BE49-F238E27FC236}">
              <a16:creationId xmlns="" xmlns:a16="http://schemas.microsoft.com/office/drawing/2014/main" id="{00000000-0008-0000-0400-00003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8" name="BExOB414H67P2GMM86OZXUMXUY0N" hidden="1">
          <a:extLst>
            <a:ext uri="{FF2B5EF4-FFF2-40B4-BE49-F238E27FC236}">
              <a16:creationId xmlns="" xmlns:a16="http://schemas.microsoft.com/office/drawing/2014/main" id="{00000000-0008-0000-0400-000038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6</xdr:col>
      <xdr:colOff>0</xdr:colOff>
      <xdr:row>26</xdr:row>
      <xdr:rowOff>19050</xdr:rowOff>
    </xdr:from>
    <xdr:ext cx="123825" cy="123825"/>
    <xdr:pic macro="[1]!DesignIconClicked">
      <xdr:nvPicPr>
        <xdr:cNvPr id="3129" name="BEx3SW4UFVAXMRG40ZJOQLT2VED0" hidden="1">
          <a:extLst>
            <a:ext uri="{FF2B5EF4-FFF2-40B4-BE49-F238E27FC236}">
              <a16:creationId xmlns="" xmlns:a16="http://schemas.microsoft.com/office/drawing/2014/main" id="{00000000-0008-0000-0400-000039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87642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27</xdr:row>
      <xdr:rowOff>19050</xdr:rowOff>
    </xdr:from>
    <xdr:to>
      <xdr:col>5</xdr:col>
      <xdr:colOff>142875</xdr:colOff>
      <xdr:row>28</xdr:row>
      <xdr:rowOff>0</xdr:rowOff>
    </xdr:to>
    <xdr:pic macro="[1]!DesignIconClicked">
      <xdr:nvPicPr>
        <xdr:cNvPr id="3130" name="BEx1MITTG5I0O7A3WINGWM41U3WZ" hidden="1">
          <a:extLst>
            <a:ext uri="{FF2B5EF4-FFF2-40B4-BE49-F238E27FC236}">
              <a16:creationId xmlns="" xmlns:a16="http://schemas.microsoft.com/office/drawing/2014/main" id="{00000000-0008-0000-04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27</xdr:row>
      <xdr:rowOff>19050</xdr:rowOff>
    </xdr:from>
    <xdr:to>
      <xdr:col>5</xdr:col>
      <xdr:colOff>314325</xdr:colOff>
      <xdr:row>28</xdr:row>
      <xdr:rowOff>0</xdr:rowOff>
    </xdr:to>
    <xdr:pic macro="[1]!DesignIconClicked">
      <xdr:nvPicPr>
        <xdr:cNvPr id="3131" name="BExISOFU7F2872HHSFRPPIDUU3QF" hidden="1">
          <a:extLst>
            <a:ext uri="{FF2B5EF4-FFF2-40B4-BE49-F238E27FC236}">
              <a16:creationId xmlns="" xmlns:a16="http://schemas.microsoft.com/office/drawing/2014/main" id="{00000000-0008-0000-0400-00003B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27</xdr:row>
      <xdr:rowOff>19050</xdr:rowOff>
    </xdr:from>
    <xdr:ext cx="123825" cy="123825"/>
    <xdr:pic macro="[1]!DesignIconClicked">
      <xdr:nvPicPr>
        <xdr:cNvPr id="3132" name="BEx5KT5VA9BZASN43MUN3W9869C2" hidden="1">
          <a:extLst>
            <a:ext uri="{FF2B5EF4-FFF2-40B4-BE49-F238E27FC236}">
              <a16:creationId xmlns="" xmlns:a16="http://schemas.microsoft.com/office/drawing/2014/main" id="{00000000-0008-0000-0400-00003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5</xdr:col>
      <xdr:colOff>19050</xdr:colOff>
      <xdr:row>28</xdr:row>
      <xdr:rowOff>28575</xdr:rowOff>
    </xdr:from>
    <xdr:to>
      <xdr:col>5</xdr:col>
      <xdr:colOff>142875</xdr:colOff>
      <xdr:row>29</xdr:row>
      <xdr:rowOff>9525</xdr:rowOff>
    </xdr:to>
    <xdr:pic macro="[1]!DesignIconClicked">
      <xdr:nvPicPr>
        <xdr:cNvPr id="3133" name="BExKJBWTGIAOWC6UP1RI7AZ4GF6L" hidden="1">
          <a:extLst>
            <a:ext uri="{FF2B5EF4-FFF2-40B4-BE49-F238E27FC236}">
              <a16:creationId xmlns="" xmlns:a16="http://schemas.microsoft.com/office/drawing/2014/main" id="{00000000-0008-0000-0400-00003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2397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twoCellAnchor>
    <xdr:from>
      <xdr:col>5</xdr:col>
      <xdr:colOff>190500</xdr:colOff>
      <xdr:row>28</xdr:row>
      <xdr:rowOff>28575</xdr:rowOff>
    </xdr:from>
    <xdr:to>
      <xdr:col>5</xdr:col>
      <xdr:colOff>314325</xdr:colOff>
      <xdr:row>29</xdr:row>
      <xdr:rowOff>9525</xdr:rowOff>
    </xdr:to>
    <xdr:pic macro="[1]!DesignIconClicked">
      <xdr:nvPicPr>
        <xdr:cNvPr id="3134" name="BEx95WH41UYDY86TGWRNJBJREMHO" hidden="1">
          <a:extLst>
            <a:ext uri="{FF2B5EF4-FFF2-40B4-BE49-F238E27FC236}">
              <a16:creationId xmlns="" xmlns:a16="http://schemas.microsoft.com/office/drawing/2014/main" id="{00000000-0008-0000-0400-00003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4954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twoCellAnchor>
  <xdr:oneCellAnchor>
    <xdr:from>
      <xdr:col>6</xdr:col>
      <xdr:colOff>0</xdr:colOff>
      <xdr:row>28</xdr:row>
      <xdr:rowOff>28575</xdr:rowOff>
    </xdr:from>
    <xdr:ext cx="123825" cy="123825"/>
    <xdr:pic macro="[1]!DesignIconClicked">
      <xdr:nvPicPr>
        <xdr:cNvPr id="3135" name="BExQ2JOB7LLXXQ1WH2YV0Y1KX8FZ" hidden="1">
          <a:extLst>
            <a:ext uri="{FF2B5EF4-FFF2-40B4-BE49-F238E27FC236}">
              <a16:creationId xmlns="" xmlns:a16="http://schemas.microsoft.com/office/drawing/2014/main" id="{00000000-0008-0000-0400-00003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685925" y="3581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>
    <xdr:from>
      <xdr:col>6</xdr:col>
      <xdr:colOff>0</xdr:colOff>
      <xdr:row>0</xdr:row>
      <xdr:rowOff>0</xdr:rowOff>
    </xdr:from>
    <xdr:to>
      <xdr:col>15</xdr:col>
      <xdr:colOff>523875</xdr:colOff>
      <xdr:row>1</xdr:row>
      <xdr:rowOff>57150</xdr:rowOff>
    </xdr:to>
    <xdr:sp macro="" textlink="">
      <xdr:nvSpPr>
        <xdr:cNvPr id="3679" name="TextQueryTitle">
          <a:extLst>
            <a:ext uri="{FF2B5EF4-FFF2-40B4-BE49-F238E27FC236}">
              <a16:creationId xmlns="" xmlns:a16="http://schemas.microsoft.com/office/drawing/2014/main" id="{00000000-0008-0000-0400-00005F0E0000}"/>
            </a:ext>
          </a:extLst>
        </xdr:cNvPr>
        <xdr:cNvSpPr txBox="1">
          <a:spLocks noChangeArrowheads="1"/>
        </xdr:cNvSpPr>
      </xdr:nvSpPr>
      <xdr:spPr bwMode="auto">
        <a:xfrm>
          <a:off x="762000" y="0"/>
          <a:ext cx="73152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r>
            <a:rPr lang="en-US" sz="1400" b="1">
              <a:latin typeface="Arial" pitchFamily="34" charset="0"/>
              <a:cs typeface="Arial" pitchFamily="34" charset="0"/>
            </a:rPr>
            <a:t>Estado de Situacion Financiera Det A</a:t>
          </a:r>
        </a:p>
      </xdr:txBody>
    </xdr:sp>
    <xdr:clientData/>
  </xdr:twoCellAnchor>
  <xdr:twoCellAnchor editAs="absolute">
    <xdr:from>
      <xdr:col>0</xdr:col>
      <xdr:colOff>161925</xdr:colOff>
      <xdr:row>2</xdr:row>
      <xdr:rowOff>38100</xdr:rowOff>
    </xdr:from>
    <xdr:to>
      <xdr:col>5</xdr:col>
      <xdr:colOff>333375</xdr:colOff>
      <xdr:row>2</xdr:row>
      <xdr:rowOff>190500</xdr:rowOff>
    </xdr:to>
    <xdr:pic macro="[0]!Sheet3.Table_click">
      <xdr:nvPicPr>
        <xdr:cNvPr id="3693" name="TableA" descr="Table">
          <a:extLst>
            <a:ext uri="{FF2B5EF4-FFF2-40B4-BE49-F238E27FC236}">
              <a16:creationId xmlns="" xmlns:a16="http://schemas.microsoft.com/office/drawing/2014/main" id="{00000000-0008-0000-0400-00006D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1925" y="771525"/>
          <a:ext cx="4286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A_click">
      <xdr:nvPicPr>
        <xdr:cNvPr id="3694" name="FilterA" descr="Filter_pressed" hidden="1">
          <a:extLst>
            <a:ext uri="{FF2B5EF4-FFF2-40B4-BE49-F238E27FC236}">
              <a16:creationId xmlns="" xmlns:a16="http://schemas.microsoft.com/office/drawing/2014/main" id="{00000000-0008-0000-0400-00006E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9525</xdr:colOff>
      <xdr:row>2</xdr:row>
      <xdr:rowOff>38100</xdr:rowOff>
    </xdr:from>
    <xdr:to>
      <xdr:col>6</xdr:col>
      <xdr:colOff>466725</xdr:colOff>
      <xdr:row>2</xdr:row>
      <xdr:rowOff>190500</xdr:rowOff>
    </xdr:to>
    <xdr:pic macro="[0]!Sheet3.filter_click">
      <xdr:nvPicPr>
        <xdr:cNvPr id="3695" name="Filter" descr="Filter">
          <a:extLst>
            <a:ext uri="{FF2B5EF4-FFF2-40B4-BE49-F238E27FC236}">
              <a16:creationId xmlns="" xmlns:a16="http://schemas.microsoft.com/office/drawing/2014/main" id="{00000000-0008-0000-0400-00006F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771525" y="771525"/>
          <a:ext cx="457200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_click">
      <xdr:nvPicPr>
        <xdr:cNvPr id="3696" name="Info" descr="Information">
          <a:extLst>
            <a:ext uri="{FF2B5EF4-FFF2-40B4-BE49-F238E27FC236}">
              <a16:creationId xmlns="" xmlns:a16="http://schemas.microsoft.com/office/drawing/2014/main" id="{00000000-0008-0000-0400-000070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twoCellAnchor editAs="absolute">
    <xdr:from>
      <xdr:col>6</xdr:col>
      <xdr:colOff>657225</xdr:colOff>
      <xdr:row>2</xdr:row>
      <xdr:rowOff>38100</xdr:rowOff>
    </xdr:from>
    <xdr:to>
      <xdr:col>7</xdr:col>
      <xdr:colOff>104775</xdr:colOff>
      <xdr:row>2</xdr:row>
      <xdr:rowOff>190500</xdr:rowOff>
    </xdr:to>
    <xdr:pic macro="[0]!Sheet3.InfoA_click">
      <xdr:nvPicPr>
        <xdr:cNvPr id="3697" name="InfoA" descr="Information_pressed" hidden="1">
          <a:extLst>
            <a:ext uri="{FF2B5EF4-FFF2-40B4-BE49-F238E27FC236}">
              <a16:creationId xmlns="" xmlns:a16="http://schemas.microsoft.com/office/drawing/2014/main" id="{00000000-0008-0000-0400-0000710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19225" y="771525"/>
          <a:ext cx="695325" cy="152400"/>
        </a:xfrm>
        <a:prstGeom prst="rect">
          <a:avLst/>
        </a:prstGeom>
        <a:noFill/>
      </xdr:spPr>
    </xdr:pic>
    <xdr:clientData/>
  </xdr:twoCellAnchor>
  <xdr:absoluteAnchor>
    <xdr:pos x="762000" y="1104900"/>
    <xdr:ext cx="2482850" cy="0"/>
    <xdr:pic macro="[1]!DesignIconClicked">
      <xdr:nvPicPr>
        <xdr:cNvPr id="3139" name="BExF2ZE1WFB5OMY0KIM1UK4EFABT" descr="IM62NESFL5GUR8SDHEC31H4ZG" hidden="1">
          <a:extLst>
            <a:ext uri="{FF2B5EF4-FFF2-40B4-BE49-F238E27FC236}">
              <a16:creationId xmlns="" xmlns:a16="http://schemas.microsoft.com/office/drawing/2014/main" id="{00000000-0008-0000-0400-000043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7</xdr:col>
      <xdr:colOff>0</xdr:colOff>
      <xdr:row>1</xdr:row>
      <xdr:rowOff>0</xdr:rowOff>
    </xdr:from>
    <xdr:to>
      <xdr:col>8</xdr:col>
      <xdr:colOff>1235075</xdr:colOff>
      <xdr:row>1</xdr:row>
      <xdr:rowOff>415925</xdr:rowOff>
    </xdr:to>
    <xdr:pic macro="[1]!DesignIconClicked">
      <xdr:nvPicPr>
        <xdr:cNvPr id="3702" name="BEx9GANEK0G57YR83WFPDS9YB14A" descr="infofield_prev" hidden="1">
          <a:extLst>
            <a:ext uri="{FF2B5EF4-FFF2-40B4-BE49-F238E27FC236}">
              <a16:creationId xmlns="" xmlns:a16="http://schemas.microsoft.com/office/drawing/2014/main" id="{00000000-0008-0000-0400-000076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2009775" y="304800"/>
          <a:ext cx="2482850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4" name="BEx96BRCVMI70DD5P5I8N9VM1E8F" descr="II7V7G6KK5GUXTB1GKQ46E3SI" hidden="1">
          <a:extLst>
            <a:ext uri="{FF2B5EF4-FFF2-40B4-BE49-F238E27FC236}">
              <a16:creationId xmlns="" xmlns:a16="http://schemas.microsoft.com/office/drawing/2014/main" id="{00000000-0008-0000-0400-000048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6" name="BExMK6ILYFD03YJ8GRQ69P4ZGBDV" descr="D9JD8IXGL045RRU8WF3EE1T9T" hidden="1">
          <a:extLst>
            <a:ext uri="{FF2B5EF4-FFF2-40B4-BE49-F238E27FC236}">
              <a16:creationId xmlns="" xmlns:a16="http://schemas.microsoft.com/office/drawing/2014/main" id="{00000000-0008-0000-0400-00004A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1" name="BEx3RHSDGTIITUZKE65H7Z6TB7NV" descr="UAKIFK1OABFYOWZULN3UDJ77U" hidden="1">
          <a:extLst>
            <a:ext uri="{FF2B5EF4-FFF2-40B4-BE49-F238E27FC236}">
              <a16:creationId xmlns="" xmlns:a16="http://schemas.microsoft.com/office/drawing/2014/main" id="{00000000-0008-0000-0400-000045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8" name="BExMO02VZ2XZHD7RBQGE7JFWSK24" descr="KLNOFVE32PLDSKU376NZJUH10" hidden="1">
          <a:extLst>
            <a:ext uri="{FF2B5EF4-FFF2-40B4-BE49-F238E27FC236}">
              <a16:creationId xmlns="" xmlns:a16="http://schemas.microsoft.com/office/drawing/2014/main" id="{00000000-0008-0000-0400-000042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8" name="BExQINQTP54T1UU6485615NGYM2W" descr="U9C5Q5POTC0F2WZQJR1TNXX3H" hidden="1">
          <a:extLst>
            <a:ext uri="{FF2B5EF4-FFF2-40B4-BE49-F238E27FC236}">
              <a16:creationId xmlns="" xmlns:a16="http://schemas.microsoft.com/office/drawing/2014/main" id="{00000000-0008-0000-0400-00004C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3" name="BEx3JZWJGOQ6W9U935MH1RWKCMCJ" descr="7BACE7SV6XUZ39F0Q4VEJFNKD" hidden="1">
          <a:extLst>
            <a:ext uri="{FF2B5EF4-FFF2-40B4-BE49-F238E27FC236}">
              <a16:creationId xmlns="" xmlns:a16="http://schemas.microsoft.com/office/drawing/2014/main" id="{00000000-0008-0000-0400-000047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0" name="BExIKSX4VTGG4J0VVDA899FHTCCN" descr="EUWDSMO6FSWMZUU0YEN363BUW" hidden="1">
          <a:extLst>
            <a:ext uri="{FF2B5EF4-FFF2-40B4-BE49-F238E27FC236}">
              <a16:creationId xmlns="" xmlns:a16="http://schemas.microsoft.com/office/drawing/2014/main" id="{00000000-0008-0000-0400-000044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twoCellAnchor editAs="absolute">
    <xdr:from>
      <xdr:col>10</xdr:col>
      <xdr:colOff>0</xdr:colOff>
      <xdr:row>1</xdr:row>
      <xdr:rowOff>0</xdr:rowOff>
    </xdr:from>
    <xdr:to>
      <xdr:col>11</xdr:col>
      <xdr:colOff>520700</xdr:colOff>
      <xdr:row>1</xdr:row>
      <xdr:rowOff>415925</xdr:rowOff>
    </xdr:to>
    <xdr:pic macro="[1]!DesignIconClicked">
      <xdr:nvPicPr>
        <xdr:cNvPr id="3703" name="BEx1NR19G6IDKEZJ4H4HCCFEYVXP" descr="infofield_prev" hidden="1">
          <a:extLst>
            <a:ext uri="{FF2B5EF4-FFF2-40B4-BE49-F238E27FC236}">
              <a16:creationId xmlns="" xmlns:a16="http://schemas.microsoft.com/office/drawing/2014/main" id="{00000000-0008-0000-0400-0000770E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53100" y="304800"/>
          <a:ext cx="1768475" cy="415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absoluteAnchor>
    <xdr:pos x="4505325" y="1104900"/>
    <xdr:ext cx="2482850" cy="0"/>
    <xdr:pic macro="[1]!DesignIconClicked">
      <xdr:nvPicPr>
        <xdr:cNvPr id="3145" name="BExIZZKMG5OCIEWXIPT0QCMAEKEY" descr="UBK0YYB5GXDQ5YROCMYNW3J7V" hidden="1">
          <a:extLst>
            <a:ext uri="{FF2B5EF4-FFF2-40B4-BE49-F238E27FC236}">
              <a16:creationId xmlns="" xmlns:a16="http://schemas.microsoft.com/office/drawing/2014/main" id="{00000000-0008-0000-0400-000049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42" name="BExO8BS2K16MK30YFE3V0SQSMGGE" descr="9ET5KJ81U88JAIZK3AYDQGFHN" hidden="1">
          <a:extLst>
            <a:ext uri="{FF2B5EF4-FFF2-40B4-BE49-F238E27FC236}">
              <a16:creationId xmlns="" xmlns:a16="http://schemas.microsoft.com/office/drawing/2014/main" id="{00000000-0008-0000-0400-000046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257175" y="1552575"/>
    <xdr:ext cx="0" cy="1416050"/>
    <xdr:pic macro="[1]!DesignIconClicked">
      <xdr:nvPicPr>
        <xdr:cNvPr id="3088" name="BExKQ9K9G4PBVY0QQ7TL063HFGUC" descr="VT5KQGOW8GHSL47AL7CGBIQAW" hidden="1">
          <a:extLst>
            <a:ext uri="{FF2B5EF4-FFF2-40B4-BE49-F238E27FC236}">
              <a16:creationId xmlns="" xmlns:a16="http://schemas.microsoft.com/office/drawing/2014/main" id="{00000000-0008-0000-0400-000010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257175" y="1552575"/>
          <a:ext cx="0" cy="141605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762000" y="1104900"/>
    <xdr:ext cx="2482850" cy="0"/>
    <xdr:pic macro="[1]!DesignIconClicked">
      <xdr:nvPicPr>
        <xdr:cNvPr id="3137" name="BEx9H4BM8OVYOUPNUE5RBQ84THA8" descr="Q3HZT8DQIXDBA14E2M4L6IARA" hidden="1">
          <a:extLst>
            <a:ext uri="{FF2B5EF4-FFF2-40B4-BE49-F238E27FC236}">
              <a16:creationId xmlns="" xmlns:a16="http://schemas.microsoft.com/office/drawing/2014/main" id="{00000000-0008-0000-0400-000041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762000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  <xdr:absoluteAnchor>
    <xdr:pos x="4505325" y="1104900"/>
    <xdr:ext cx="2482850" cy="0"/>
    <xdr:pic macro="[1]!DesignIconClicked">
      <xdr:nvPicPr>
        <xdr:cNvPr id="3147" name="BExIN3HM1UFJ0DWNE5305EREAX8R" descr="7KYLBRZVIEDI5VUBOIH9D94KU" hidden="1">
          <a:extLst>
            <a:ext uri="{FF2B5EF4-FFF2-40B4-BE49-F238E27FC236}">
              <a16:creationId xmlns="" xmlns:a16="http://schemas.microsoft.com/office/drawing/2014/main" id="{00000000-0008-0000-0400-00004B0C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05325" y="1104900"/>
          <a:ext cx="2482850" cy="0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baseColWidth="10" defaultColWidth="9.33203125" defaultRowHeight="11.25" x14ac:dyDescent="0.2"/>
  <cols>
    <col min="3" max="4" width="9.33203125" customWidth="1"/>
    <col min="5" max="5" width="0" hidden="1" customWidth="1"/>
  </cols>
  <sheetData>
    <row r="1" spans="1:4" x14ac:dyDescent="0.2">
      <c r="A1">
        <v>7</v>
      </c>
    </row>
    <row r="14" spans="1:4" ht="12.75" x14ac:dyDescent="0.2">
      <c r="C14" s="16" t="s">
        <v>4</v>
      </c>
      <c r="D14" s="16"/>
    </row>
    <row r="15" spans="1:4" x14ac:dyDescent="0.2">
      <c r="C15" s="10"/>
      <c r="D15" s="10"/>
    </row>
  </sheetData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1:S67"/>
  <sheetViews>
    <sheetView showGridLines="0" workbookViewId="0">
      <selection activeCell="G23" sqref="G23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7" width="55.83203125" bestFit="1" customWidth="1"/>
    <col min="8" max="8" width="23" bestFit="1" customWidth="1"/>
    <col min="9" max="9" width="24.33203125" bestFit="1" customWidth="1"/>
    <col min="10" max="10" width="20.83203125" bestFit="1" customWidth="1"/>
    <col min="11" max="11" width="22.33203125" bestFit="1" customWidth="1"/>
    <col min="12" max="12" width="20.5" bestFit="1" customWidth="1"/>
    <col min="13" max="32" width="9.33203125" customWidth="1"/>
    <col min="33" max="33" width="15.5" bestFit="1" customWidth="1"/>
  </cols>
  <sheetData>
    <row r="1" spans="1:19" ht="24" customHeight="1" x14ac:dyDescent="0.2">
      <c r="E1" s="11"/>
      <c r="F1" s="18" t="s">
        <v>6</v>
      </c>
    </row>
    <row r="2" spans="1:19" s="6" customFormat="1" ht="33.75" customHeight="1" x14ac:dyDescent="0.2">
      <c r="D2" s="7"/>
      <c r="E2" s="7"/>
      <c r="F2" s="7"/>
      <c r="G2" s="7"/>
      <c r="H2" s="15" t="s">
        <v>9</v>
      </c>
      <c r="I2" s="17" t="s">
        <v>10</v>
      </c>
      <c r="J2" s="7"/>
      <c r="K2" s="15" t="s">
        <v>28</v>
      </c>
      <c r="L2" s="17" t="s">
        <v>263</v>
      </c>
      <c r="M2" s="7"/>
      <c r="N2" s="7"/>
      <c r="O2" s="7"/>
      <c r="P2" s="7"/>
      <c r="Q2" s="7"/>
      <c r="R2" s="7"/>
      <c r="S2" s="7"/>
    </row>
    <row r="3" spans="1:19" s="6" customFormat="1" ht="18" customHeight="1" x14ac:dyDescent="0.2">
      <c r="A3" s="8"/>
    </row>
    <row r="5" spans="1:19" ht="12.75" hidden="1" x14ac:dyDescent="0.2">
      <c r="G5" s="9" t="s">
        <v>1</v>
      </c>
      <c r="H5" s="4"/>
      <c r="I5" s="4"/>
      <c r="J5" s="4"/>
      <c r="K5" s="5"/>
    </row>
    <row r="6" spans="1:19" hidden="1" x14ac:dyDescent="0.2">
      <c r="C6" s="2"/>
      <c r="D6" s="2"/>
      <c r="E6" s="1"/>
      <c r="F6" s="1"/>
      <c r="G6" s="34" t="s">
        <v>9</v>
      </c>
      <c r="H6" s="35" t="s">
        <v>10</v>
      </c>
      <c r="I6" s="12"/>
      <c r="J6" s="36" t="s">
        <v>18</v>
      </c>
      <c r="K6" s="37" t="s">
        <v>269</v>
      </c>
    </row>
    <row r="7" spans="1:19" hidden="1" x14ac:dyDescent="0.2">
      <c r="C7" s="2"/>
      <c r="D7" s="2"/>
      <c r="E7" s="1"/>
      <c r="F7" s="1"/>
      <c r="G7" s="32" t="s">
        <v>15</v>
      </c>
      <c r="H7" s="33" t="s">
        <v>266</v>
      </c>
      <c r="I7" s="13"/>
      <c r="J7" s="30" t="s">
        <v>11</v>
      </c>
      <c r="K7" s="31" t="s">
        <v>265</v>
      </c>
    </row>
    <row r="8" spans="1:19" hidden="1" x14ac:dyDescent="0.2">
      <c r="C8" s="2"/>
      <c r="D8" s="2"/>
      <c r="E8" s="1"/>
      <c r="F8" s="1"/>
      <c r="G8" s="32" t="s">
        <v>8</v>
      </c>
      <c r="H8" s="33" t="s">
        <v>260</v>
      </c>
      <c r="I8" s="13"/>
      <c r="J8" s="30" t="s">
        <v>29</v>
      </c>
      <c r="K8" s="31" t="s">
        <v>268</v>
      </c>
    </row>
    <row r="9" spans="1:19" hidden="1" x14ac:dyDescent="0.2">
      <c r="C9" s="2"/>
      <c r="D9" s="2"/>
      <c r="E9" s="1"/>
      <c r="F9" s="1"/>
      <c r="G9" s="32" t="s">
        <v>16</v>
      </c>
      <c r="H9" s="33" t="s">
        <v>17</v>
      </c>
      <c r="I9" s="13"/>
      <c r="J9" s="30" t="s">
        <v>28</v>
      </c>
      <c r="K9" s="31" t="s">
        <v>263</v>
      </c>
    </row>
    <row r="10" spans="1:19" hidden="1" x14ac:dyDescent="0.2">
      <c r="C10" s="2"/>
      <c r="E10" s="1"/>
      <c r="F10" s="1"/>
      <c r="G10" s="32" t="s">
        <v>13</v>
      </c>
      <c r="H10" s="33" t="s">
        <v>14</v>
      </c>
      <c r="I10" s="13"/>
      <c r="J10" s="30" t="s">
        <v>7</v>
      </c>
      <c r="K10" s="31" t="s">
        <v>270</v>
      </c>
    </row>
    <row r="11" spans="1:19" hidden="1" x14ac:dyDescent="0.2">
      <c r="D11" s="2"/>
      <c r="E11" s="1"/>
      <c r="F11" s="1"/>
      <c r="G11" s="28" t="s">
        <v>5</v>
      </c>
      <c r="H11" s="29" t="s">
        <v>6</v>
      </c>
      <c r="I11" s="14"/>
      <c r="J11" s="38" t="s">
        <v>7</v>
      </c>
      <c r="K11" s="39" t="s">
        <v>267</v>
      </c>
    </row>
    <row r="14" spans="1:19" ht="12.75" x14ac:dyDescent="0.2">
      <c r="C14" s="16" t="s">
        <v>4</v>
      </c>
      <c r="D14" s="16"/>
      <c r="G14" s="16" t="s">
        <v>2</v>
      </c>
      <c r="H14" s="16"/>
      <c r="I14" s="16"/>
      <c r="J14" s="16"/>
      <c r="K14" s="16"/>
      <c r="L14" s="16"/>
    </row>
    <row r="15" spans="1:19" x14ac:dyDescent="0.2">
      <c r="C15" s="25" t="s">
        <v>19</v>
      </c>
      <c r="D15" s="25" t="s">
        <v>20</v>
      </c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1:19" x14ac:dyDescent="0.2">
      <c r="C16" s="26" t="s">
        <v>21</v>
      </c>
      <c r="D16" s="26" t="s">
        <v>20</v>
      </c>
      <c r="G16" s="20" t="s">
        <v>35</v>
      </c>
      <c r="H16" s="22">
        <v>0</v>
      </c>
      <c r="I16" s="22">
        <v>0</v>
      </c>
      <c r="J16" s="23">
        <v>0</v>
      </c>
      <c r="K16" s="23">
        <v>0</v>
      </c>
      <c r="L16" s="23">
        <v>0</v>
      </c>
    </row>
    <row r="17" spans="3:12" x14ac:dyDescent="0.2">
      <c r="C17" s="26" t="s">
        <v>22</v>
      </c>
      <c r="D17" s="26" t="s">
        <v>20</v>
      </c>
      <c r="G17" s="20" t="s">
        <v>36</v>
      </c>
      <c r="H17" s="22">
        <v>0</v>
      </c>
      <c r="I17" s="22">
        <v>0</v>
      </c>
      <c r="J17" s="23">
        <v>0</v>
      </c>
      <c r="K17" s="23">
        <v>0</v>
      </c>
      <c r="L17" s="23">
        <v>0</v>
      </c>
    </row>
    <row r="18" spans="3:12" x14ac:dyDescent="0.2">
      <c r="C18" s="26" t="s">
        <v>261</v>
      </c>
      <c r="D18" s="26" t="s">
        <v>20</v>
      </c>
      <c r="G18" s="20" t="s">
        <v>37</v>
      </c>
      <c r="H18" s="22">
        <v>0</v>
      </c>
      <c r="I18" s="22">
        <v>0</v>
      </c>
      <c r="J18" s="24">
        <v>4552410492.54</v>
      </c>
      <c r="K18" s="24">
        <v>2487939016.2600002</v>
      </c>
      <c r="L18" s="24">
        <v>2888417426.9099998</v>
      </c>
    </row>
    <row r="19" spans="3:12" x14ac:dyDescent="0.2">
      <c r="C19" s="26" t="s">
        <v>23</v>
      </c>
      <c r="D19" s="26" t="s">
        <v>20</v>
      </c>
      <c r="G19" s="20" t="s">
        <v>38</v>
      </c>
      <c r="H19" s="22">
        <v>0</v>
      </c>
      <c r="I19" s="22">
        <v>0</v>
      </c>
      <c r="J19" s="24">
        <v>761389976.41999996</v>
      </c>
      <c r="K19" s="24">
        <v>702555011.83000004</v>
      </c>
      <c r="L19" s="24">
        <v>792204662.34000003</v>
      </c>
    </row>
    <row r="20" spans="3:12" x14ac:dyDescent="0.2">
      <c r="C20" s="26" t="s">
        <v>24</v>
      </c>
      <c r="D20" s="26" t="s">
        <v>20</v>
      </c>
      <c r="G20" s="20" t="s">
        <v>39</v>
      </c>
      <c r="H20" s="22">
        <v>0</v>
      </c>
      <c r="I20" s="22">
        <v>0</v>
      </c>
      <c r="J20" s="24">
        <v>1115091923.8900001</v>
      </c>
      <c r="K20" s="24">
        <v>380344488.18000001</v>
      </c>
      <c r="L20" s="24">
        <v>-1551446374.6800001</v>
      </c>
    </row>
    <row r="21" spans="3:12" x14ac:dyDescent="0.2">
      <c r="C21" s="26" t="s">
        <v>25</v>
      </c>
      <c r="D21" s="26" t="s">
        <v>20</v>
      </c>
      <c r="G21" s="20" t="s">
        <v>40</v>
      </c>
      <c r="H21" s="22">
        <v>0</v>
      </c>
      <c r="I21" s="22">
        <v>0</v>
      </c>
      <c r="J21" s="21"/>
      <c r="K21" s="21"/>
      <c r="L21" s="21"/>
    </row>
    <row r="22" spans="3:12" x14ac:dyDescent="0.2">
      <c r="C22" s="26" t="s">
        <v>16</v>
      </c>
      <c r="D22" s="26" t="s">
        <v>20</v>
      </c>
      <c r="G22" s="20" t="s">
        <v>41</v>
      </c>
      <c r="H22" s="22">
        <v>0</v>
      </c>
      <c r="I22" s="22">
        <v>0</v>
      </c>
      <c r="J22" s="24">
        <v>1059550279.29</v>
      </c>
      <c r="K22" s="24">
        <v>71220659.870000005</v>
      </c>
      <c r="L22" s="24">
        <v>2406716524.9400001</v>
      </c>
    </row>
    <row r="23" spans="3:12" x14ac:dyDescent="0.2">
      <c r="C23" s="26" t="s">
        <v>26</v>
      </c>
      <c r="D23" s="26" t="s">
        <v>20</v>
      </c>
      <c r="G23" s="20" t="s">
        <v>42</v>
      </c>
      <c r="H23" s="22">
        <v>0</v>
      </c>
      <c r="I23" s="22">
        <v>0</v>
      </c>
      <c r="J23" s="24">
        <v>1616349306.9400001</v>
      </c>
      <c r="K23" s="24">
        <v>1333789850.3800001</v>
      </c>
      <c r="L23" s="24">
        <v>1240913608.3099999</v>
      </c>
    </row>
    <row r="24" spans="3:12" x14ac:dyDescent="0.2">
      <c r="C24" s="27" t="s">
        <v>27</v>
      </c>
      <c r="D24" s="27" t="s">
        <v>20</v>
      </c>
      <c r="G24" s="20" t="s">
        <v>43</v>
      </c>
      <c r="H24" s="22">
        <v>0</v>
      </c>
      <c r="I24" s="22">
        <v>0</v>
      </c>
      <c r="J24" s="21"/>
      <c r="K24" s="21"/>
      <c r="L24" s="21"/>
    </row>
    <row r="25" spans="3:12" x14ac:dyDescent="0.2">
      <c r="G25" s="20" t="s">
        <v>44</v>
      </c>
      <c r="H25" s="22">
        <v>0</v>
      </c>
      <c r="I25" s="22">
        <v>0</v>
      </c>
      <c r="J25" s="24">
        <v>29006</v>
      </c>
      <c r="K25" s="24">
        <v>29006</v>
      </c>
      <c r="L25" s="24">
        <v>29006</v>
      </c>
    </row>
    <row r="26" spans="3:12" x14ac:dyDescent="0.2">
      <c r="G26" s="20" t="s">
        <v>45</v>
      </c>
      <c r="H26" s="22">
        <v>0</v>
      </c>
      <c r="I26" s="22">
        <v>0</v>
      </c>
      <c r="J26" s="24">
        <v>3756413453.02</v>
      </c>
      <c r="K26" s="24">
        <v>2993813274.4400001</v>
      </c>
      <c r="L26" s="24">
        <v>4028823732.8400002</v>
      </c>
    </row>
    <row r="27" spans="3:12" x14ac:dyDescent="0.2">
      <c r="G27" s="20" t="s">
        <v>46</v>
      </c>
      <c r="H27" s="22">
        <v>0</v>
      </c>
      <c r="I27" s="22">
        <v>0</v>
      </c>
      <c r="J27" s="23">
        <v>0</v>
      </c>
      <c r="K27" s="23">
        <v>0</v>
      </c>
      <c r="L27" s="23">
        <v>0</v>
      </c>
    </row>
    <row r="28" spans="3:12" x14ac:dyDescent="0.2">
      <c r="G28" s="20" t="s">
        <v>47</v>
      </c>
      <c r="H28" s="22">
        <v>0</v>
      </c>
      <c r="I28" s="22">
        <v>0</v>
      </c>
      <c r="J28" s="24">
        <v>39501.97</v>
      </c>
      <c r="K28" s="24">
        <v>39501.97</v>
      </c>
      <c r="L28" s="24">
        <v>39501.97</v>
      </c>
    </row>
    <row r="29" spans="3:12" x14ac:dyDescent="0.2">
      <c r="G29" s="20" t="s">
        <v>48</v>
      </c>
      <c r="H29" s="22">
        <v>0</v>
      </c>
      <c r="I29" s="22">
        <v>0</v>
      </c>
      <c r="J29" s="24">
        <v>3029505859.8800001</v>
      </c>
      <c r="K29" s="24">
        <v>2234374844.5999999</v>
      </c>
      <c r="L29" s="24">
        <v>3281769697.9400001</v>
      </c>
    </row>
    <row r="30" spans="3:12" x14ac:dyDescent="0.2">
      <c r="G30" s="20" t="s">
        <v>49</v>
      </c>
      <c r="H30" s="22">
        <v>0</v>
      </c>
      <c r="I30" s="22">
        <v>0</v>
      </c>
      <c r="J30" s="24">
        <v>7217.55</v>
      </c>
      <c r="K30" s="24">
        <v>7313.43</v>
      </c>
      <c r="L30" s="24">
        <v>7217.55</v>
      </c>
    </row>
    <row r="31" spans="3:12" x14ac:dyDescent="0.2">
      <c r="G31" s="20" t="s">
        <v>50</v>
      </c>
      <c r="H31" s="22">
        <v>0</v>
      </c>
      <c r="I31" s="22">
        <v>0</v>
      </c>
      <c r="J31" s="24">
        <v>56537108.270000003</v>
      </c>
      <c r="K31" s="24">
        <v>47675365.649999999</v>
      </c>
      <c r="L31" s="24">
        <v>56014849.68</v>
      </c>
    </row>
    <row r="32" spans="3:12" x14ac:dyDescent="0.2">
      <c r="G32" s="20" t="s">
        <v>51</v>
      </c>
      <c r="H32" s="22">
        <v>0</v>
      </c>
      <c r="I32" s="22">
        <v>0</v>
      </c>
      <c r="J32" s="24">
        <v>17621708.23</v>
      </c>
      <c r="K32" s="24">
        <v>32489913.879999999</v>
      </c>
      <c r="L32" s="24">
        <v>37990558.299999997</v>
      </c>
    </row>
    <row r="33" spans="7:12" x14ac:dyDescent="0.2">
      <c r="G33" s="20" t="s">
        <v>52</v>
      </c>
      <c r="H33" s="22">
        <v>0</v>
      </c>
      <c r="I33" s="22">
        <v>0</v>
      </c>
      <c r="J33" s="24">
        <v>652702057.12</v>
      </c>
      <c r="K33" s="24">
        <v>679226334.90999997</v>
      </c>
      <c r="L33" s="24">
        <v>653001907.39999998</v>
      </c>
    </row>
    <row r="34" spans="7:12" x14ac:dyDescent="0.2">
      <c r="G34" s="20" t="s">
        <v>53</v>
      </c>
      <c r="H34" s="22">
        <v>0</v>
      </c>
      <c r="I34" s="22">
        <v>0</v>
      </c>
      <c r="J34" s="24">
        <v>1140026119.9000001</v>
      </c>
      <c r="K34" s="24">
        <v>296226142.85000002</v>
      </c>
      <c r="L34" s="24">
        <v>1127129260.1300001</v>
      </c>
    </row>
    <row r="35" spans="7:12" x14ac:dyDescent="0.2">
      <c r="G35" s="20" t="s">
        <v>54</v>
      </c>
      <c r="H35" s="22">
        <v>0</v>
      </c>
      <c r="I35" s="22">
        <v>0</v>
      </c>
      <c r="J35" s="21"/>
      <c r="K35" s="21"/>
      <c r="L35" s="21"/>
    </row>
    <row r="36" spans="7:12" x14ac:dyDescent="0.2">
      <c r="G36" s="20" t="s">
        <v>55</v>
      </c>
      <c r="H36" s="22">
        <v>0</v>
      </c>
      <c r="I36" s="22">
        <v>0</v>
      </c>
      <c r="J36" s="21"/>
      <c r="K36" s="21"/>
      <c r="L36" s="21"/>
    </row>
    <row r="37" spans="7:12" x14ac:dyDescent="0.2">
      <c r="G37" s="20" t="s">
        <v>56</v>
      </c>
      <c r="H37" s="22">
        <v>0</v>
      </c>
      <c r="I37" s="22">
        <v>0</v>
      </c>
      <c r="J37" s="21"/>
      <c r="K37" s="21"/>
      <c r="L37" s="21"/>
    </row>
    <row r="38" spans="7:12" x14ac:dyDescent="0.2">
      <c r="G38" s="20" t="s">
        <v>57</v>
      </c>
      <c r="H38" s="22">
        <v>0</v>
      </c>
      <c r="I38" s="22">
        <v>0</v>
      </c>
      <c r="J38" s="24">
        <v>1140026119.9000001</v>
      </c>
      <c r="K38" s="24">
        <v>296226142.85000002</v>
      </c>
      <c r="L38" s="24">
        <v>1127129260.1300001</v>
      </c>
    </row>
    <row r="39" spans="7:12" x14ac:dyDescent="0.2">
      <c r="G39" s="20" t="s">
        <v>58</v>
      </c>
      <c r="H39" s="22">
        <v>0</v>
      </c>
      <c r="I39" s="22">
        <v>0</v>
      </c>
      <c r="J39" s="21"/>
      <c r="K39" s="21"/>
      <c r="L39" s="21"/>
    </row>
    <row r="40" spans="7:12" x14ac:dyDescent="0.2">
      <c r="G40" s="20" t="s">
        <v>59</v>
      </c>
      <c r="H40" s="22">
        <v>0</v>
      </c>
      <c r="I40" s="22">
        <v>0</v>
      </c>
      <c r="J40" s="21"/>
      <c r="K40" s="21"/>
      <c r="L40" s="21"/>
    </row>
    <row r="41" spans="7:12" x14ac:dyDescent="0.2">
      <c r="G41" s="20" t="s">
        <v>60</v>
      </c>
      <c r="H41" s="22">
        <v>0</v>
      </c>
      <c r="I41" s="22">
        <v>0</v>
      </c>
      <c r="J41" s="21"/>
      <c r="K41" s="21"/>
      <c r="L41" s="21"/>
    </row>
    <row r="42" spans="7:12" x14ac:dyDescent="0.2">
      <c r="G42" s="20" t="s">
        <v>61</v>
      </c>
      <c r="H42" s="22">
        <v>0</v>
      </c>
      <c r="I42" s="22">
        <v>0</v>
      </c>
      <c r="J42" s="21"/>
      <c r="K42" s="21"/>
      <c r="L42" s="21"/>
    </row>
    <row r="43" spans="7:12" x14ac:dyDescent="0.2">
      <c r="G43" s="20" t="s">
        <v>62</v>
      </c>
      <c r="H43" s="22">
        <v>0</v>
      </c>
      <c r="I43" s="22">
        <v>0</v>
      </c>
      <c r="J43" s="21"/>
      <c r="K43" s="21"/>
      <c r="L43" s="21"/>
    </row>
    <row r="44" spans="7:12" x14ac:dyDescent="0.2">
      <c r="G44" s="20" t="s">
        <v>63</v>
      </c>
      <c r="H44" s="22">
        <v>0</v>
      </c>
      <c r="I44" s="22">
        <v>0</v>
      </c>
      <c r="J44" s="21"/>
      <c r="K44" s="21"/>
      <c r="L44" s="21"/>
    </row>
    <row r="45" spans="7:12" x14ac:dyDescent="0.2">
      <c r="G45" s="20" t="s">
        <v>64</v>
      </c>
      <c r="H45" s="22">
        <v>0</v>
      </c>
      <c r="I45" s="22">
        <v>0</v>
      </c>
      <c r="J45" s="21"/>
      <c r="K45" s="21"/>
      <c r="L45" s="21"/>
    </row>
    <row r="46" spans="7:12" x14ac:dyDescent="0.2">
      <c r="G46" s="20" t="s">
        <v>65</v>
      </c>
      <c r="H46" s="22">
        <v>0</v>
      </c>
      <c r="I46" s="22">
        <v>0</v>
      </c>
      <c r="J46" s="24">
        <v>486820.21</v>
      </c>
      <c r="K46" s="24">
        <v>486820.21</v>
      </c>
      <c r="L46" s="24">
        <v>486820.21</v>
      </c>
    </row>
    <row r="47" spans="7:12" x14ac:dyDescent="0.2">
      <c r="G47" s="20" t="s">
        <v>66</v>
      </c>
      <c r="H47" s="22">
        <v>0</v>
      </c>
      <c r="I47" s="22">
        <v>0</v>
      </c>
      <c r="J47" s="21"/>
      <c r="K47" s="21"/>
      <c r="L47" s="21"/>
    </row>
    <row r="48" spans="7:12" x14ac:dyDescent="0.2">
      <c r="G48" s="20" t="s">
        <v>67</v>
      </c>
      <c r="H48" s="22">
        <v>0</v>
      </c>
      <c r="I48" s="22">
        <v>0</v>
      </c>
      <c r="J48" s="21"/>
      <c r="K48" s="21"/>
      <c r="L48" s="21"/>
    </row>
    <row r="49" spans="7:12" x14ac:dyDescent="0.2">
      <c r="G49" s="20" t="s">
        <v>68</v>
      </c>
      <c r="H49" s="22">
        <v>0</v>
      </c>
      <c r="I49" s="22">
        <v>0</v>
      </c>
      <c r="J49" s="21"/>
      <c r="K49" s="21"/>
      <c r="L49" s="21"/>
    </row>
    <row r="50" spans="7:12" x14ac:dyDescent="0.2">
      <c r="G50" s="20" t="s">
        <v>69</v>
      </c>
      <c r="H50" s="22">
        <v>0</v>
      </c>
      <c r="I50" s="22">
        <v>0</v>
      </c>
      <c r="J50" s="23">
        <v>0</v>
      </c>
      <c r="K50" s="23">
        <v>0</v>
      </c>
      <c r="L50" s="23">
        <v>0</v>
      </c>
    </row>
    <row r="51" spans="7:12" x14ac:dyDescent="0.2">
      <c r="G51" s="20" t="s">
        <v>70</v>
      </c>
      <c r="H51" s="22">
        <v>0</v>
      </c>
      <c r="I51" s="22">
        <v>0</v>
      </c>
      <c r="J51" s="23">
        <v>0</v>
      </c>
      <c r="K51" s="23">
        <v>0</v>
      </c>
      <c r="L51" s="23">
        <v>0</v>
      </c>
    </row>
    <row r="52" spans="7:12" x14ac:dyDescent="0.2">
      <c r="G52" s="20" t="s">
        <v>71</v>
      </c>
      <c r="H52" s="22">
        <v>0</v>
      </c>
      <c r="I52" s="22">
        <v>0</v>
      </c>
      <c r="J52" s="21"/>
      <c r="K52" s="21"/>
      <c r="L52" s="21"/>
    </row>
    <row r="53" spans="7:12" x14ac:dyDescent="0.2">
      <c r="G53" s="20" t="s">
        <v>72</v>
      </c>
      <c r="H53" s="22">
        <v>0</v>
      </c>
      <c r="I53" s="22">
        <v>0</v>
      </c>
      <c r="J53" s="21"/>
      <c r="K53" s="21"/>
      <c r="L53" s="23">
        <v>0</v>
      </c>
    </row>
    <row r="54" spans="7:12" x14ac:dyDescent="0.2">
      <c r="G54" s="20" t="s">
        <v>73</v>
      </c>
      <c r="H54" s="22">
        <v>0</v>
      </c>
      <c r="I54" s="22">
        <v>0</v>
      </c>
      <c r="J54" s="21"/>
      <c r="K54" s="21"/>
      <c r="L54" s="21"/>
    </row>
    <row r="55" spans="7:12" x14ac:dyDescent="0.2">
      <c r="G55" s="20" t="s">
        <v>74</v>
      </c>
      <c r="H55" s="22">
        <v>0</v>
      </c>
      <c r="I55" s="22">
        <v>0</v>
      </c>
      <c r="J55" s="24">
        <v>9449336885.6700001</v>
      </c>
      <c r="K55" s="24">
        <v>5778465253.7600002</v>
      </c>
      <c r="L55" s="24">
        <v>8044857240.0900002</v>
      </c>
    </row>
    <row r="56" spans="7:12" x14ac:dyDescent="0.2">
      <c r="G56" s="20" t="s">
        <v>75</v>
      </c>
      <c r="H56" s="22">
        <v>0</v>
      </c>
      <c r="I56" s="22">
        <v>0</v>
      </c>
      <c r="J56" s="23">
        <v>0</v>
      </c>
      <c r="K56" s="23">
        <v>0</v>
      </c>
      <c r="L56" s="23">
        <v>0</v>
      </c>
    </row>
    <row r="57" spans="7:12" x14ac:dyDescent="0.2">
      <c r="G57" s="20" t="s">
        <v>76</v>
      </c>
      <c r="H57" s="22">
        <v>0</v>
      </c>
      <c r="I57" s="22">
        <v>0</v>
      </c>
      <c r="J57" s="24">
        <v>28451543197.34</v>
      </c>
      <c r="K57" s="24">
        <v>28445186349.77</v>
      </c>
      <c r="L57" s="24">
        <v>29538815844.169998</v>
      </c>
    </row>
    <row r="58" spans="7:12" x14ac:dyDescent="0.2">
      <c r="G58" s="20" t="s">
        <v>77</v>
      </c>
      <c r="H58" s="22">
        <v>0</v>
      </c>
      <c r="I58" s="22">
        <v>0</v>
      </c>
      <c r="J58" s="24">
        <v>180010314.5</v>
      </c>
      <c r="K58" s="24">
        <v>180010314.5</v>
      </c>
      <c r="L58" s="24">
        <v>180010314.5</v>
      </c>
    </row>
    <row r="59" spans="7:12" x14ac:dyDescent="0.2">
      <c r="G59" s="20" t="s">
        <v>78</v>
      </c>
      <c r="H59" s="22">
        <v>0</v>
      </c>
      <c r="I59" s="22">
        <v>0</v>
      </c>
      <c r="J59" s="24">
        <v>57756685440.120003</v>
      </c>
      <c r="K59" s="24">
        <v>51853271638.519997</v>
      </c>
      <c r="L59" s="24">
        <v>59003443232.290001</v>
      </c>
    </row>
    <row r="60" spans="7:12" x14ac:dyDescent="0.2">
      <c r="G60" s="20" t="s">
        <v>79</v>
      </c>
      <c r="H60" s="22">
        <v>0</v>
      </c>
      <c r="I60" s="22">
        <v>0</v>
      </c>
      <c r="J60" s="24">
        <v>4884194018.2200003</v>
      </c>
      <c r="K60" s="24">
        <v>4859071678.5</v>
      </c>
      <c r="L60" s="24">
        <v>4886291562.1400003</v>
      </c>
    </row>
    <row r="61" spans="7:12" x14ac:dyDescent="0.2">
      <c r="G61" s="20" t="s">
        <v>80</v>
      </c>
      <c r="H61" s="22">
        <v>0</v>
      </c>
      <c r="I61" s="22">
        <v>0</v>
      </c>
      <c r="J61" s="24">
        <v>185809749.03999999</v>
      </c>
      <c r="K61" s="24">
        <v>184795750.15000001</v>
      </c>
      <c r="L61" s="24">
        <v>193922001.03999999</v>
      </c>
    </row>
    <row r="62" spans="7:12" x14ac:dyDescent="0.2">
      <c r="G62" s="20" t="s">
        <v>81</v>
      </c>
      <c r="H62" s="22">
        <v>0</v>
      </c>
      <c r="I62" s="22">
        <v>0</v>
      </c>
      <c r="J62" s="24">
        <v>-2020960846.6600001</v>
      </c>
      <c r="K62" s="24">
        <v>-1788688826.5999999</v>
      </c>
      <c r="L62" s="24">
        <v>-2020960846.6600001</v>
      </c>
    </row>
    <row r="63" spans="7:12" x14ac:dyDescent="0.2">
      <c r="G63" s="20" t="s">
        <v>82</v>
      </c>
      <c r="H63" s="22">
        <v>0</v>
      </c>
      <c r="I63" s="22">
        <v>0</v>
      </c>
      <c r="J63" s="24">
        <v>32457644.670000002</v>
      </c>
      <c r="K63" s="24">
        <v>32457644.670000002</v>
      </c>
      <c r="L63" s="24">
        <v>32457644.670000002</v>
      </c>
    </row>
    <row r="64" spans="7:12" x14ac:dyDescent="0.2">
      <c r="G64" s="20" t="s">
        <v>83</v>
      </c>
      <c r="H64" s="22">
        <v>0</v>
      </c>
      <c r="I64" s="22">
        <v>0</v>
      </c>
      <c r="J64" s="21"/>
      <c r="K64" s="21"/>
      <c r="L64" s="21"/>
    </row>
    <row r="65" spans="7:12" x14ac:dyDescent="0.2">
      <c r="G65" s="20" t="s">
        <v>84</v>
      </c>
      <c r="H65" s="22">
        <v>0</v>
      </c>
      <c r="I65" s="22">
        <v>0</v>
      </c>
      <c r="J65" s="21"/>
      <c r="K65" s="21"/>
      <c r="L65" s="21"/>
    </row>
    <row r="66" spans="7:12" x14ac:dyDescent="0.2">
      <c r="G66" s="20" t="s">
        <v>85</v>
      </c>
      <c r="H66" s="22">
        <v>0</v>
      </c>
      <c r="I66" s="22">
        <v>0</v>
      </c>
      <c r="J66" s="24">
        <v>89469739517.229996</v>
      </c>
      <c r="K66" s="24">
        <v>83766104549.509995</v>
      </c>
      <c r="L66" s="24">
        <v>91813979752.149994</v>
      </c>
    </row>
    <row r="67" spans="7:12" x14ac:dyDescent="0.2">
      <c r="G67" s="20" t="s">
        <v>86</v>
      </c>
      <c r="H67" s="22">
        <v>0</v>
      </c>
      <c r="I67" s="22">
        <v>0</v>
      </c>
      <c r="J67" s="24">
        <v>98919076402.899994</v>
      </c>
      <c r="K67" s="24">
        <v>89544569803.270004</v>
      </c>
      <c r="L67" s="24">
        <v>99858836992.240005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G14:L80"/>
  <sheetViews>
    <sheetView topLeftCell="A10" workbookViewId="0">
      <selection activeCell="A20" sqref="A20:XFD20"/>
    </sheetView>
  </sheetViews>
  <sheetFormatPr baseColWidth="10" defaultColWidth="9.1640625" defaultRowHeight="11.25" x14ac:dyDescent="0.2"/>
  <cols>
    <col min="1" max="5" width="1.1640625" customWidth="1"/>
    <col min="7" max="7" width="56" bestFit="1" customWidth="1"/>
    <col min="8" max="8" width="23.5" bestFit="1" customWidth="1"/>
    <col min="9" max="9" width="24.83203125" bestFit="1" customWidth="1"/>
    <col min="10" max="10" width="21.5" bestFit="1" customWidth="1"/>
    <col min="11" max="11" width="22.83203125" bestFit="1" customWidth="1"/>
    <col min="12" max="12" width="21.5" bestFit="1" customWidth="1"/>
  </cols>
  <sheetData>
    <row r="14" spans="7:12" ht="12.75" x14ac:dyDescent="0.2">
      <c r="G14" s="16" t="s">
        <v>2</v>
      </c>
      <c r="H14" s="16"/>
      <c r="I14" s="16"/>
      <c r="J14" s="16"/>
      <c r="K14" s="16"/>
      <c r="L14" s="16"/>
    </row>
    <row r="15" spans="7:12" x14ac:dyDescent="0.2">
      <c r="G15" s="19" t="s">
        <v>20</v>
      </c>
      <c r="H15" s="20" t="s">
        <v>30</v>
      </c>
      <c r="I15" s="20" t="s">
        <v>31</v>
      </c>
      <c r="J15" s="20" t="s">
        <v>32</v>
      </c>
      <c r="K15" s="20" t="s">
        <v>33</v>
      </c>
      <c r="L15" s="20" t="s">
        <v>34</v>
      </c>
    </row>
    <row r="16" spans="7:12" x14ac:dyDescent="0.2">
      <c r="G16" s="41" t="s">
        <v>87</v>
      </c>
      <c r="H16" s="21"/>
      <c r="I16" s="21"/>
      <c r="J16" s="21"/>
      <c r="K16" s="21"/>
      <c r="L16" s="23">
        <v>0</v>
      </c>
    </row>
    <row r="17" spans="7:12" x14ac:dyDescent="0.2">
      <c r="G17" s="41" t="s">
        <v>88</v>
      </c>
      <c r="H17" s="21"/>
      <c r="I17" s="21"/>
      <c r="J17" s="21"/>
      <c r="K17" s="21"/>
      <c r="L17" s="23">
        <v>0</v>
      </c>
    </row>
    <row r="18" spans="7:12" x14ac:dyDescent="0.2">
      <c r="G18" s="41" t="s">
        <v>89</v>
      </c>
      <c r="H18" s="40">
        <v>0</v>
      </c>
      <c r="I18" s="40">
        <v>0</v>
      </c>
      <c r="J18" s="24">
        <v>2969660959.29</v>
      </c>
      <c r="K18" s="24">
        <v>3536635349.5599999</v>
      </c>
      <c r="L18" s="24">
        <v>-3328095001.23</v>
      </c>
    </row>
    <row r="19" spans="7:12" x14ac:dyDescent="0.2">
      <c r="G19" s="41" t="s">
        <v>90</v>
      </c>
      <c r="H19" s="40">
        <v>0</v>
      </c>
      <c r="I19" s="40">
        <v>0</v>
      </c>
      <c r="J19" s="24">
        <v>241178738.58000001</v>
      </c>
      <c r="K19" s="24">
        <v>1383703864.0699999</v>
      </c>
      <c r="L19" s="24">
        <v>-1248685989.0699999</v>
      </c>
    </row>
    <row r="20" spans="7:12" x14ac:dyDescent="0.2">
      <c r="G20" s="41" t="s">
        <v>91</v>
      </c>
      <c r="H20" s="40">
        <v>0</v>
      </c>
      <c r="I20" s="40">
        <v>0</v>
      </c>
      <c r="J20" s="24">
        <v>311417526.44999999</v>
      </c>
      <c r="K20" s="24">
        <v>521330037.30000001</v>
      </c>
      <c r="L20" s="24">
        <v>-426407386.39999998</v>
      </c>
    </row>
    <row r="21" spans="7:12" x14ac:dyDescent="0.2">
      <c r="G21" s="41" t="s">
        <v>92</v>
      </c>
      <c r="H21" s="40">
        <v>0</v>
      </c>
      <c r="I21" s="40">
        <v>0</v>
      </c>
      <c r="J21" s="24">
        <v>148734176.03</v>
      </c>
      <c r="K21" s="24">
        <v>601686404.90999997</v>
      </c>
      <c r="L21" s="24">
        <v>-85443344.569999993</v>
      </c>
    </row>
    <row r="22" spans="7:12" x14ac:dyDescent="0.2">
      <c r="G22" s="41" t="s">
        <v>93</v>
      </c>
      <c r="H22" s="40">
        <v>0</v>
      </c>
      <c r="I22" s="40">
        <v>0</v>
      </c>
      <c r="J22" s="24">
        <v>432401816.44</v>
      </c>
      <c r="K22" s="24">
        <v>69824978.519999996</v>
      </c>
      <c r="L22" s="24">
        <v>-88913988.790000007</v>
      </c>
    </row>
    <row r="23" spans="7:12" x14ac:dyDescent="0.2">
      <c r="G23" s="41" t="s">
        <v>94</v>
      </c>
      <c r="H23" s="40">
        <v>0</v>
      </c>
      <c r="I23" s="40">
        <v>0</v>
      </c>
      <c r="J23" s="24">
        <v>1563670706.75</v>
      </c>
      <c r="K23" s="24">
        <v>749912808.51999998</v>
      </c>
      <c r="L23" s="24">
        <v>-2050470296.72</v>
      </c>
    </row>
    <row r="24" spans="7:12" x14ac:dyDescent="0.2">
      <c r="G24" s="41" t="s">
        <v>95</v>
      </c>
      <c r="H24" s="40">
        <v>0</v>
      </c>
      <c r="I24" s="40">
        <v>0</v>
      </c>
      <c r="J24" s="24">
        <v>3586673.73</v>
      </c>
      <c r="K24" s="24">
        <v>3538321.27</v>
      </c>
      <c r="L24" s="24">
        <v>-7992367.21</v>
      </c>
    </row>
    <row r="25" spans="7:12" x14ac:dyDescent="0.2">
      <c r="G25" s="41" t="s">
        <v>96</v>
      </c>
      <c r="H25" s="40">
        <v>0</v>
      </c>
      <c r="I25" s="40">
        <v>0</v>
      </c>
      <c r="J25" s="24">
        <v>72999847.980000004</v>
      </c>
      <c r="K25" s="24">
        <v>52618593.229999997</v>
      </c>
      <c r="L25" s="24">
        <v>791152784.39999998</v>
      </c>
    </row>
    <row r="26" spans="7:12" x14ac:dyDescent="0.2">
      <c r="G26" s="41" t="s">
        <v>97</v>
      </c>
      <c r="H26" s="40">
        <v>0</v>
      </c>
      <c r="I26" s="40">
        <v>0</v>
      </c>
      <c r="J26" s="24">
        <v>918826.94</v>
      </c>
      <c r="K26" s="24">
        <v>917272.94</v>
      </c>
      <c r="L26" s="24">
        <v>-918826.94</v>
      </c>
    </row>
    <row r="27" spans="7:12" x14ac:dyDescent="0.2">
      <c r="G27" s="41" t="s">
        <v>98</v>
      </c>
      <c r="H27" s="40">
        <v>0</v>
      </c>
      <c r="I27" s="40">
        <v>0</v>
      </c>
      <c r="J27" s="24">
        <v>194752646.38999999</v>
      </c>
      <c r="K27" s="24">
        <v>153103068.80000001</v>
      </c>
      <c r="L27" s="24">
        <v>-210415585.93000001</v>
      </c>
    </row>
    <row r="28" spans="7:12" x14ac:dyDescent="0.2">
      <c r="G28" s="41" t="s">
        <v>99</v>
      </c>
      <c r="H28" s="40">
        <v>0</v>
      </c>
      <c r="I28" s="40">
        <v>0</v>
      </c>
      <c r="J28" s="24">
        <v>1075000000.04</v>
      </c>
      <c r="K28" s="24">
        <v>2150000000</v>
      </c>
      <c r="L28" s="24">
        <v>-1075000000.04</v>
      </c>
    </row>
    <row r="29" spans="7:12" x14ac:dyDescent="0.2">
      <c r="G29" s="41" t="s">
        <v>100</v>
      </c>
      <c r="H29" s="40">
        <v>0</v>
      </c>
      <c r="I29" s="40">
        <v>0</v>
      </c>
      <c r="J29" s="24">
        <v>1075000000.04</v>
      </c>
      <c r="K29" s="24">
        <v>2150000000</v>
      </c>
      <c r="L29" s="24">
        <v>-1075000000.04</v>
      </c>
    </row>
    <row r="30" spans="7:12" x14ac:dyDescent="0.2">
      <c r="G30" s="41" t="s">
        <v>101</v>
      </c>
      <c r="H30" s="40">
        <v>0</v>
      </c>
      <c r="I30" s="40">
        <v>0</v>
      </c>
      <c r="J30" s="21"/>
      <c r="K30" s="21"/>
      <c r="L30" s="21"/>
    </row>
    <row r="31" spans="7:12" x14ac:dyDescent="0.2">
      <c r="G31" s="41" t="s">
        <v>102</v>
      </c>
      <c r="H31" s="40">
        <v>0</v>
      </c>
      <c r="I31" s="40">
        <v>0</v>
      </c>
      <c r="J31" s="21"/>
      <c r="K31" s="21"/>
      <c r="L31" s="21"/>
    </row>
    <row r="32" spans="7:12" x14ac:dyDescent="0.2">
      <c r="G32" s="41" t="s">
        <v>103</v>
      </c>
      <c r="H32" s="40">
        <v>0</v>
      </c>
      <c r="I32" s="40">
        <v>0</v>
      </c>
      <c r="J32" s="24">
        <v>344117911.38999999</v>
      </c>
      <c r="K32" s="24">
        <v>142293942.28999999</v>
      </c>
      <c r="L32" s="24">
        <v>-344117911.38999999</v>
      </c>
    </row>
    <row r="33" spans="7:12" x14ac:dyDescent="0.2">
      <c r="G33" s="41" t="s">
        <v>104</v>
      </c>
      <c r="H33" s="40">
        <v>0</v>
      </c>
      <c r="I33" s="40">
        <v>0</v>
      </c>
      <c r="J33" s="24">
        <v>344117911.38999999</v>
      </c>
      <c r="K33" s="24">
        <v>142293942.28999999</v>
      </c>
      <c r="L33" s="24">
        <v>-344117911.38999999</v>
      </c>
    </row>
    <row r="34" spans="7:12" x14ac:dyDescent="0.2">
      <c r="G34" s="41" t="s">
        <v>105</v>
      </c>
      <c r="H34" s="40">
        <v>0</v>
      </c>
      <c r="I34" s="40">
        <v>0</v>
      </c>
      <c r="J34" s="21"/>
      <c r="K34" s="21"/>
      <c r="L34" s="21"/>
    </row>
    <row r="35" spans="7:12" x14ac:dyDescent="0.2">
      <c r="G35" s="41" t="s">
        <v>106</v>
      </c>
      <c r="H35" s="40">
        <v>0</v>
      </c>
      <c r="I35" s="40">
        <v>0</v>
      </c>
      <c r="J35" s="21"/>
      <c r="K35" s="21"/>
      <c r="L35" s="21"/>
    </row>
    <row r="36" spans="7:12" x14ac:dyDescent="0.2">
      <c r="G36" s="41" t="s">
        <v>107</v>
      </c>
      <c r="H36" s="40">
        <v>0</v>
      </c>
      <c r="I36" s="40">
        <v>0</v>
      </c>
      <c r="J36" s="21"/>
      <c r="K36" s="21"/>
      <c r="L36" s="21"/>
    </row>
    <row r="37" spans="7:12" x14ac:dyDescent="0.2">
      <c r="G37" s="41" t="s">
        <v>108</v>
      </c>
      <c r="H37" s="40">
        <v>0</v>
      </c>
      <c r="I37" s="40">
        <v>0</v>
      </c>
      <c r="J37" s="21"/>
      <c r="K37" s="21"/>
      <c r="L37" s="21"/>
    </row>
    <row r="38" spans="7:12" x14ac:dyDescent="0.2">
      <c r="G38" s="41" t="s">
        <v>109</v>
      </c>
      <c r="H38" s="40">
        <v>0</v>
      </c>
      <c r="I38" s="40">
        <v>0</v>
      </c>
      <c r="J38" s="21"/>
      <c r="K38" s="21"/>
      <c r="L38" s="21"/>
    </row>
    <row r="39" spans="7:12" x14ac:dyDescent="0.2">
      <c r="G39" s="41" t="s">
        <v>110</v>
      </c>
      <c r="H39" s="40">
        <v>0</v>
      </c>
      <c r="I39" s="40">
        <v>0</v>
      </c>
      <c r="J39" s="21"/>
      <c r="K39" s="21"/>
      <c r="L39" s="21"/>
    </row>
    <row r="40" spans="7:12" x14ac:dyDescent="0.2">
      <c r="G40" s="41" t="s">
        <v>111</v>
      </c>
      <c r="H40" s="40">
        <v>0</v>
      </c>
      <c r="I40" s="40">
        <v>0</v>
      </c>
      <c r="J40" s="24">
        <v>249645863.41</v>
      </c>
      <c r="K40" s="24">
        <v>224453608.03</v>
      </c>
      <c r="L40" s="24">
        <v>-228740755.03999999</v>
      </c>
    </row>
    <row r="41" spans="7:12" x14ac:dyDescent="0.2">
      <c r="G41" s="41" t="s">
        <v>112</v>
      </c>
      <c r="H41" s="40">
        <v>0</v>
      </c>
      <c r="I41" s="40">
        <v>0</v>
      </c>
      <c r="J41" s="24">
        <v>15556460.08</v>
      </c>
      <c r="K41" s="24">
        <v>15081524.58</v>
      </c>
      <c r="L41" s="24">
        <v>-15817026.08</v>
      </c>
    </row>
    <row r="42" spans="7:12" x14ac:dyDescent="0.2">
      <c r="G42" s="41" t="s">
        <v>113</v>
      </c>
      <c r="H42" s="40">
        <v>0</v>
      </c>
      <c r="I42" s="40">
        <v>0</v>
      </c>
      <c r="J42" s="24">
        <v>234089403.33000001</v>
      </c>
      <c r="K42" s="24">
        <v>209372083.44999999</v>
      </c>
      <c r="L42" s="24">
        <v>-212923728.96000001</v>
      </c>
    </row>
    <row r="43" spans="7:12" x14ac:dyDescent="0.2">
      <c r="G43" s="41" t="s">
        <v>114</v>
      </c>
      <c r="H43" s="40">
        <v>0</v>
      </c>
      <c r="I43" s="40">
        <v>0</v>
      </c>
      <c r="J43" s="21"/>
      <c r="K43" s="21"/>
      <c r="L43" s="21"/>
    </row>
    <row r="44" spans="7:12" x14ac:dyDescent="0.2">
      <c r="G44" s="41" t="s">
        <v>115</v>
      </c>
      <c r="H44" s="40">
        <v>0</v>
      </c>
      <c r="I44" s="40">
        <v>0</v>
      </c>
      <c r="J44" s="21"/>
      <c r="K44" s="21"/>
      <c r="L44" s="21"/>
    </row>
    <row r="45" spans="7:12" x14ac:dyDescent="0.2">
      <c r="G45" s="41" t="s">
        <v>116</v>
      </c>
      <c r="H45" s="40">
        <v>0</v>
      </c>
      <c r="I45" s="40">
        <v>0</v>
      </c>
      <c r="J45" s="21"/>
      <c r="K45" s="21"/>
      <c r="L45" s="21"/>
    </row>
    <row r="46" spans="7:12" x14ac:dyDescent="0.2">
      <c r="G46" s="41" t="s">
        <v>117</v>
      </c>
      <c r="H46" s="40">
        <v>0</v>
      </c>
      <c r="I46" s="40">
        <v>0</v>
      </c>
      <c r="J46" s="21"/>
      <c r="K46" s="21"/>
      <c r="L46" s="21"/>
    </row>
    <row r="47" spans="7:12" x14ac:dyDescent="0.2">
      <c r="G47" s="41" t="s">
        <v>118</v>
      </c>
      <c r="H47" s="40">
        <v>0</v>
      </c>
      <c r="I47" s="40">
        <v>0</v>
      </c>
      <c r="J47" s="21"/>
      <c r="K47" s="21"/>
      <c r="L47" s="21"/>
    </row>
    <row r="48" spans="7:12" x14ac:dyDescent="0.2">
      <c r="G48" s="41" t="s">
        <v>119</v>
      </c>
      <c r="H48" s="40">
        <v>0</v>
      </c>
      <c r="I48" s="40">
        <v>0</v>
      </c>
      <c r="J48" s="21"/>
      <c r="K48" s="21"/>
      <c r="L48" s="21"/>
    </row>
    <row r="49" spans="7:12" x14ac:dyDescent="0.2">
      <c r="G49" s="41" t="s">
        <v>120</v>
      </c>
      <c r="H49" s="40">
        <v>0</v>
      </c>
      <c r="I49" s="40">
        <v>0</v>
      </c>
      <c r="J49" s="21"/>
      <c r="K49" s="21"/>
      <c r="L49" s="21"/>
    </row>
    <row r="50" spans="7:12" x14ac:dyDescent="0.2">
      <c r="G50" s="41" t="s">
        <v>121</v>
      </c>
      <c r="H50" s="40">
        <v>0</v>
      </c>
      <c r="I50" s="40">
        <v>0</v>
      </c>
      <c r="J50" s="21"/>
      <c r="K50" s="21"/>
      <c r="L50" s="21"/>
    </row>
    <row r="51" spans="7:12" x14ac:dyDescent="0.2">
      <c r="G51" s="41" t="s">
        <v>122</v>
      </c>
      <c r="H51" s="40">
        <v>0</v>
      </c>
      <c r="I51" s="40">
        <v>0</v>
      </c>
      <c r="J51" s="24">
        <v>2185292473.0999999</v>
      </c>
      <c r="K51" s="24">
        <v>2297840668.1900001</v>
      </c>
      <c r="L51" s="24">
        <v>-1645024427.21</v>
      </c>
    </row>
    <row r="52" spans="7:12" x14ac:dyDescent="0.2">
      <c r="G52" s="41" t="s">
        <v>123</v>
      </c>
      <c r="H52" s="40">
        <v>0</v>
      </c>
      <c r="I52" s="40">
        <v>0</v>
      </c>
      <c r="J52" s="24">
        <v>4870206.49</v>
      </c>
      <c r="K52" s="24">
        <v>4618608.92</v>
      </c>
      <c r="L52" s="24">
        <v>-4870206.49</v>
      </c>
    </row>
    <row r="53" spans="7:12" x14ac:dyDescent="0.2">
      <c r="G53" s="41" t="s">
        <v>124</v>
      </c>
      <c r="H53" s="40">
        <v>0</v>
      </c>
      <c r="I53" s="40">
        <v>0</v>
      </c>
      <c r="J53" s="24">
        <v>1431888184.04</v>
      </c>
      <c r="K53" s="24">
        <v>1605153343.5</v>
      </c>
      <c r="L53" s="24">
        <v>-886848176.90999997</v>
      </c>
    </row>
    <row r="54" spans="7:12" x14ac:dyDescent="0.2">
      <c r="G54" s="41" t="s">
        <v>125</v>
      </c>
      <c r="H54" s="40">
        <v>0</v>
      </c>
      <c r="I54" s="40">
        <v>0</v>
      </c>
      <c r="J54" s="24">
        <v>748534082.57000005</v>
      </c>
      <c r="K54" s="24">
        <v>688068715.76999998</v>
      </c>
      <c r="L54" s="24">
        <v>-753306043.80999994</v>
      </c>
    </row>
    <row r="55" spans="7:12" x14ac:dyDescent="0.2">
      <c r="G55" s="41" t="s">
        <v>126</v>
      </c>
      <c r="H55" s="40">
        <v>0</v>
      </c>
      <c r="I55" s="40">
        <v>0</v>
      </c>
      <c r="J55" s="24">
        <v>6823717207.2299995</v>
      </c>
      <c r="K55" s="24">
        <v>8351223568.0699997</v>
      </c>
      <c r="L55" s="24">
        <v>-6620978094.9099998</v>
      </c>
    </row>
    <row r="56" spans="7:12" x14ac:dyDescent="0.2">
      <c r="G56" s="41" t="s">
        <v>127</v>
      </c>
      <c r="H56" s="21"/>
      <c r="I56" s="21"/>
      <c r="J56" s="21"/>
      <c r="K56" s="21"/>
      <c r="L56" s="23">
        <v>0</v>
      </c>
    </row>
    <row r="57" spans="7:12" x14ac:dyDescent="0.2">
      <c r="G57" s="41" t="s">
        <v>128</v>
      </c>
      <c r="H57" s="40">
        <v>0</v>
      </c>
      <c r="I57" s="40">
        <v>0</v>
      </c>
      <c r="J57" s="23">
        <v>0</v>
      </c>
      <c r="K57" s="23">
        <v>0</v>
      </c>
      <c r="L57" s="23">
        <v>0</v>
      </c>
    </row>
    <row r="58" spans="7:12" x14ac:dyDescent="0.2">
      <c r="G58" s="41" t="s">
        <v>129</v>
      </c>
      <c r="H58" s="40">
        <v>0</v>
      </c>
      <c r="I58" s="40">
        <v>0</v>
      </c>
      <c r="J58" s="21"/>
      <c r="K58" s="21"/>
      <c r="L58" s="21"/>
    </row>
    <row r="59" spans="7:12" x14ac:dyDescent="0.2">
      <c r="G59" s="41" t="s">
        <v>130</v>
      </c>
      <c r="H59" s="40">
        <v>0</v>
      </c>
      <c r="I59" s="40">
        <v>0</v>
      </c>
      <c r="J59" s="24">
        <v>20166579749.68</v>
      </c>
      <c r="K59" s="24">
        <v>19167313156.52</v>
      </c>
      <c r="L59" s="24">
        <v>-20166579749.68</v>
      </c>
    </row>
    <row r="60" spans="7:12" x14ac:dyDescent="0.2">
      <c r="G60" s="41" t="s">
        <v>131</v>
      </c>
      <c r="H60" s="40">
        <v>0</v>
      </c>
      <c r="I60" s="40">
        <v>0</v>
      </c>
      <c r="J60" s="21"/>
      <c r="K60" s="21"/>
      <c r="L60" s="21"/>
    </row>
    <row r="61" spans="7:12" x14ac:dyDescent="0.2">
      <c r="G61" s="41" t="s">
        <v>132</v>
      </c>
      <c r="H61" s="40">
        <v>0</v>
      </c>
      <c r="I61" s="40">
        <v>0</v>
      </c>
      <c r="J61" s="21"/>
      <c r="K61" s="21"/>
      <c r="L61" s="23">
        <v>0</v>
      </c>
    </row>
    <row r="62" spans="7:12" x14ac:dyDescent="0.2">
      <c r="G62" s="41" t="s">
        <v>133</v>
      </c>
      <c r="H62" s="40">
        <v>0</v>
      </c>
      <c r="I62" s="40">
        <v>0</v>
      </c>
      <c r="J62" s="21"/>
      <c r="K62" s="21"/>
      <c r="L62" s="21"/>
    </row>
    <row r="63" spans="7:12" x14ac:dyDescent="0.2">
      <c r="G63" s="41" t="s">
        <v>134</v>
      </c>
      <c r="H63" s="40">
        <v>0</v>
      </c>
      <c r="I63" s="40">
        <v>0</v>
      </c>
      <c r="J63" s="24">
        <v>20166579749.68</v>
      </c>
      <c r="K63" s="24">
        <v>19167313156.52</v>
      </c>
      <c r="L63" s="24">
        <v>-20166579749.68</v>
      </c>
    </row>
    <row r="64" spans="7:12" x14ac:dyDescent="0.2">
      <c r="G64" s="41" t="s">
        <v>135</v>
      </c>
      <c r="H64" s="40">
        <v>0</v>
      </c>
      <c r="I64" s="40">
        <v>0</v>
      </c>
      <c r="J64" s="24">
        <v>26990296956.91</v>
      </c>
      <c r="K64" s="24">
        <v>27518536724.59</v>
      </c>
      <c r="L64" s="24">
        <v>-26787557844.59</v>
      </c>
    </row>
    <row r="65" spans="7:12" x14ac:dyDescent="0.2">
      <c r="G65" s="41" t="s">
        <v>136</v>
      </c>
      <c r="H65" s="21"/>
      <c r="I65" s="21"/>
      <c r="J65" s="21"/>
      <c r="K65" s="21"/>
      <c r="L65" s="23">
        <v>0</v>
      </c>
    </row>
    <row r="66" spans="7:12" x14ac:dyDescent="0.2">
      <c r="G66" s="41" t="s">
        <v>137</v>
      </c>
      <c r="H66" s="40">
        <v>0</v>
      </c>
      <c r="I66" s="40">
        <v>0</v>
      </c>
      <c r="J66" s="24">
        <v>37802796956.68</v>
      </c>
      <c r="K66" s="24">
        <v>37802796956.68</v>
      </c>
      <c r="L66" s="24">
        <v>-37802796956.68</v>
      </c>
    </row>
    <row r="67" spans="7:12" x14ac:dyDescent="0.2">
      <c r="G67" s="41" t="s">
        <v>138</v>
      </c>
      <c r="H67" s="40">
        <v>0</v>
      </c>
      <c r="I67" s="40">
        <v>0</v>
      </c>
      <c r="J67" s="24">
        <v>37751545886.699997</v>
      </c>
      <c r="K67" s="24">
        <v>37751545886.699997</v>
      </c>
      <c r="L67" s="24">
        <v>-37751545886.699997</v>
      </c>
    </row>
    <row r="68" spans="7:12" x14ac:dyDescent="0.2">
      <c r="G68" s="41" t="s">
        <v>139</v>
      </c>
      <c r="H68" s="40">
        <v>0</v>
      </c>
      <c r="I68" s="40">
        <v>0</v>
      </c>
      <c r="J68" s="24">
        <v>42079552.020000003</v>
      </c>
      <c r="K68" s="24">
        <v>42079552.020000003</v>
      </c>
      <c r="L68" s="24">
        <v>-42079552.020000003</v>
      </c>
    </row>
    <row r="69" spans="7:12" x14ac:dyDescent="0.2">
      <c r="G69" s="41" t="s">
        <v>140</v>
      </c>
      <c r="H69" s="40">
        <v>0</v>
      </c>
      <c r="I69" s="40">
        <v>0</v>
      </c>
      <c r="J69" s="24">
        <v>9171517.9600000009</v>
      </c>
      <c r="K69" s="24">
        <v>9171517.9600000009</v>
      </c>
      <c r="L69" s="24">
        <v>-9171517.9600000009</v>
      </c>
    </row>
    <row r="70" spans="7:12" x14ac:dyDescent="0.2">
      <c r="G70" s="41" t="s">
        <v>141</v>
      </c>
      <c r="H70" s="40">
        <v>0</v>
      </c>
      <c r="I70" s="40">
        <v>0</v>
      </c>
      <c r="J70" s="24">
        <v>23908754821.32</v>
      </c>
      <c r="K70" s="24">
        <v>18932044908.639999</v>
      </c>
      <c r="L70" s="24">
        <v>-24012744085.099998</v>
      </c>
    </row>
    <row r="71" spans="7:12" x14ac:dyDescent="0.2">
      <c r="G71" s="41" t="s">
        <v>142</v>
      </c>
      <c r="H71" s="40">
        <v>0</v>
      </c>
      <c r="I71" s="40">
        <v>0</v>
      </c>
      <c r="J71" s="24">
        <v>4981124443.6800003</v>
      </c>
      <c r="K71" s="24">
        <v>3166477308.9200001</v>
      </c>
      <c r="L71" s="24">
        <v>-5085113707.46</v>
      </c>
    </row>
    <row r="72" spans="7:12" x14ac:dyDescent="0.2">
      <c r="G72" s="41" t="s">
        <v>143</v>
      </c>
      <c r="H72" s="40">
        <v>0</v>
      </c>
      <c r="I72" s="40">
        <v>0</v>
      </c>
      <c r="J72" s="24">
        <v>18927630377.639999</v>
      </c>
      <c r="K72" s="24">
        <v>15765567599.719999</v>
      </c>
      <c r="L72" s="24">
        <v>-18927630377.639999</v>
      </c>
    </row>
    <row r="73" spans="7:12" x14ac:dyDescent="0.2">
      <c r="G73" s="41" t="s">
        <v>144</v>
      </c>
      <c r="H73" s="40">
        <v>0</v>
      </c>
      <c r="I73" s="40">
        <v>0</v>
      </c>
      <c r="J73" s="24">
        <v>31157773752.599998</v>
      </c>
      <c r="K73" s="24">
        <v>26367937776.279999</v>
      </c>
      <c r="L73" s="24">
        <v>-32195359472.02</v>
      </c>
    </row>
    <row r="74" spans="7:12" x14ac:dyDescent="0.2">
      <c r="G74" s="41" t="s">
        <v>145</v>
      </c>
      <c r="H74" s="40">
        <v>0</v>
      </c>
      <c r="I74" s="40">
        <v>0</v>
      </c>
      <c r="J74" s="21"/>
      <c r="K74" s="21"/>
      <c r="L74" s="21"/>
    </row>
    <row r="75" spans="7:12" x14ac:dyDescent="0.2">
      <c r="G75" s="41" t="s">
        <v>146</v>
      </c>
      <c r="H75" s="40">
        <v>0</v>
      </c>
      <c r="I75" s="40">
        <v>0</v>
      </c>
      <c r="J75" s="24">
        <v>-20940546084.610001</v>
      </c>
      <c r="K75" s="24">
        <v>-21076746562.919998</v>
      </c>
      <c r="L75" s="24">
        <v>20939621366.150002</v>
      </c>
    </row>
    <row r="76" spans="7:12" x14ac:dyDescent="0.2">
      <c r="G76" s="41" t="s">
        <v>147</v>
      </c>
      <c r="H76" s="40">
        <v>0</v>
      </c>
      <c r="I76" s="40">
        <v>0</v>
      </c>
      <c r="J76" s="21"/>
      <c r="K76" s="21"/>
      <c r="L76" s="21"/>
    </row>
    <row r="77" spans="7:12" x14ac:dyDescent="0.2">
      <c r="G77" s="41" t="s">
        <v>148</v>
      </c>
      <c r="H77" s="40">
        <v>0</v>
      </c>
      <c r="I77" s="40">
        <v>0</v>
      </c>
      <c r="J77" s="21"/>
      <c r="K77" s="21"/>
      <c r="L77" s="21"/>
    </row>
    <row r="78" spans="7:12" x14ac:dyDescent="0.2">
      <c r="G78" s="41" t="s">
        <v>149</v>
      </c>
      <c r="H78" s="40">
        <v>0</v>
      </c>
      <c r="I78" s="40">
        <v>0</v>
      </c>
      <c r="J78" s="21"/>
      <c r="K78" s="21"/>
      <c r="L78" s="21"/>
    </row>
    <row r="79" spans="7:12" x14ac:dyDescent="0.2">
      <c r="G79" s="41" t="s">
        <v>150</v>
      </c>
      <c r="H79" s="40">
        <v>0</v>
      </c>
      <c r="I79" s="40">
        <v>0</v>
      </c>
      <c r="J79" s="24">
        <v>61711551778</v>
      </c>
      <c r="K79" s="24">
        <v>56734841865.32</v>
      </c>
      <c r="L79" s="24">
        <v>-61815541041.779999</v>
      </c>
    </row>
    <row r="80" spans="7:12" x14ac:dyDescent="0.2">
      <c r="G80" s="41" t="s">
        <v>151</v>
      </c>
      <c r="H80" s="40">
        <v>0</v>
      </c>
      <c r="I80" s="40">
        <v>0</v>
      </c>
      <c r="J80" s="24">
        <v>88701848734.910004</v>
      </c>
      <c r="K80" s="24">
        <v>84253378589.910004</v>
      </c>
      <c r="L80" s="24">
        <v>-88603098886.369995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3"/>
  <sheetViews>
    <sheetView showGridLines="0" tabSelected="1" topLeftCell="B2" zoomScale="85" zoomScaleNormal="85" workbookViewId="0">
      <selection activeCell="G32" activeCellId="2" sqref="G10 G43 G32"/>
    </sheetView>
  </sheetViews>
  <sheetFormatPr baseColWidth="10" defaultColWidth="83.83203125" defaultRowHeight="11.25" x14ac:dyDescent="0.2"/>
  <cols>
    <col min="1" max="1" width="5.83203125" style="42" bestFit="1" customWidth="1"/>
    <col min="2" max="2" width="98.6640625" style="42" bestFit="1" customWidth="1"/>
    <col min="3" max="3" width="21.6640625" style="42" bestFit="1" customWidth="1"/>
    <col min="4" max="4" width="28.33203125" style="42" bestFit="1" customWidth="1"/>
    <col min="5" max="5" width="10.5" style="42" customWidth="1"/>
    <col min="6" max="6" width="107.6640625" style="42" customWidth="1"/>
    <col min="7" max="8" width="22.5" style="42" bestFit="1" customWidth="1"/>
    <col min="9" max="9" width="7.5" style="42" bestFit="1" customWidth="1"/>
    <col min="10" max="10" width="9.5" style="63" customWidth="1"/>
    <col min="11" max="11" width="2.33203125" style="63" customWidth="1"/>
    <col min="12" max="12" width="11.83203125" style="63" hidden="1" customWidth="1"/>
    <col min="13" max="13" width="4" style="63" hidden="1" customWidth="1"/>
    <col min="14" max="14" width="10.1640625" style="63" hidden="1" customWidth="1"/>
    <col min="15" max="15" width="6" style="63" hidden="1" customWidth="1"/>
    <col min="16" max="16" width="9.83203125" style="63" hidden="1" customWidth="1"/>
    <col min="17" max="19" width="3.6640625" style="63" hidden="1" customWidth="1"/>
    <col min="20" max="20" width="3.5" style="63" hidden="1" customWidth="1"/>
    <col min="21" max="21" width="9.6640625" style="63" hidden="1" customWidth="1"/>
    <col min="22" max="22" width="6" style="63" hidden="1" customWidth="1"/>
    <col min="23" max="24" width="20.1640625" style="63" hidden="1" customWidth="1"/>
    <col min="25" max="25" width="4" style="63" hidden="1" customWidth="1"/>
    <col min="26" max="26" width="1.33203125" style="63" hidden="1" customWidth="1"/>
    <col min="27" max="27" width="8.33203125" style="63" hidden="1" customWidth="1"/>
    <col min="28" max="28" width="83.83203125" style="63" hidden="1" customWidth="1"/>
    <col min="29" max="16384" width="83.83203125" style="42"/>
  </cols>
  <sheetData>
    <row r="1" spans="1:28" s="57" customFormat="1" ht="12.75" hidden="1" x14ac:dyDescent="0.2">
      <c r="A1" s="58" t="s">
        <v>152</v>
      </c>
      <c r="B1" s="59" t="s">
        <v>153</v>
      </c>
      <c r="C1" s="59"/>
      <c r="D1" s="59" t="s">
        <v>154</v>
      </c>
      <c r="E1" s="59"/>
      <c r="F1" s="60" t="s">
        <v>12</v>
      </c>
      <c r="G1" s="59" t="s">
        <v>155</v>
      </c>
      <c r="H1" s="61" t="s">
        <v>156</v>
      </c>
      <c r="I1" s="62" t="s">
        <v>157</v>
      </c>
      <c r="J1" s="48" t="s">
        <v>158</v>
      </c>
      <c r="K1" s="46" t="s">
        <v>159</v>
      </c>
      <c r="L1" s="73">
        <v>43465</v>
      </c>
      <c r="M1" s="48">
        <v>31</v>
      </c>
      <c r="N1" s="48"/>
      <c r="O1" s="48"/>
      <c r="P1" s="48"/>
      <c r="Q1" s="48"/>
      <c r="R1" s="48"/>
      <c r="S1" s="48"/>
      <c r="T1" s="74" t="s">
        <v>156</v>
      </c>
      <c r="U1" s="45" t="s">
        <v>160</v>
      </c>
      <c r="V1" s="45" t="s">
        <v>153</v>
      </c>
      <c r="W1" s="48" t="s">
        <v>161</v>
      </c>
      <c r="X1" s="48" t="s">
        <v>162</v>
      </c>
      <c r="Y1" s="48" t="s">
        <v>156</v>
      </c>
      <c r="Z1" s="48"/>
      <c r="AA1" s="48"/>
      <c r="AB1" s="48"/>
    </row>
    <row r="2" spans="1:28" ht="13.5" thickBot="1" x14ac:dyDescent="0.25">
      <c r="A2" s="44"/>
      <c r="B2" s="45"/>
      <c r="C2" s="45"/>
      <c r="D2" s="45"/>
      <c r="E2" s="45"/>
      <c r="F2" s="46"/>
      <c r="G2" s="45"/>
      <c r="H2" s="47"/>
      <c r="I2" s="48"/>
      <c r="J2" s="48"/>
      <c r="K2" s="46"/>
      <c r="L2" s="73"/>
      <c r="M2" s="48"/>
      <c r="N2" s="48"/>
      <c r="O2" s="48"/>
      <c r="P2" s="48"/>
      <c r="Q2" s="48"/>
      <c r="R2" s="48"/>
      <c r="S2" s="48"/>
      <c r="T2" s="75"/>
      <c r="U2" s="45"/>
      <c r="V2" s="45" t="s">
        <v>153</v>
      </c>
      <c r="W2" s="48"/>
      <c r="X2" s="48"/>
      <c r="Y2" s="48"/>
      <c r="Z2" s="48"/>
      <c r="AA2" s="48"/>
      <c r="AB2" s="48"/>
    </row>
    <row r="3" spans="1:28" ht="18" x14ac:dyDescent="0.25">
      <c r="A3" s="43"/>
      <c r="B3" s="82" t="s">
        <v>163</v>
      </c>
      <c r="C3" s="83"/>
      <c r="D3" s="83"/>
      <c r="E3" s="83"/>
      <c r="F3" s="83"/>
      <c r="G3" s="83"/>
      <c r="H3" s="83"/>
      <c r="I3" s="77"/>
      <c r="J3" s="48"/>
      <c r="K3" s="48"/>
      <c r="L3" s="48" t="s">
        <v>259</v>
      </c>
      <c r="M3" s="48"/>
      <c r="N3" s="45" t="s">
        <v>262</v>
      </c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1:28" ht="20.25" x14ac:dyDescent="0.3">
      <c r="A4" s="43"/>
      <c r="B4" s="84" t="s">
        <v>164</v>
      </c>
      <c r="C4" s="85"/>
      <c r="D4" s="85"/>
      <c r="E4" s="85"/>
      <c r="F4" s="85"/>
      <c r="G4" s="85"/>
      <c r="H4" s="85"/>
      <c r="I4" s="78"/>
      <c r="J4" s="48"/>
      <c r="K4" s="48"/>
      <c r="L4" s="48" t="s">
        <v>253</v>
      </c>
      <c r="M4" s="48"/>
      <c r="N4" s="45" t="s">
        <v>264</v>
      </c>
      <c r="O4" s="48"/>
      <c r="P4" s="48"/>
      <c r="Q4" s="48"/>
      <c r="R4" s="48"/>
      <c r="S4" s="48"/>
      <c r="T4" s="48"/>
      <c r="U4" s="48" t="s">
        <v>165</v>
      </c>
      <c r="V4" s="48" t="s">
        <v>156</v>
      </c>
      <c r="W4" s="48">
        <v>12</v>
      </c>
      <c r="X4" s="48" t="s">
        <v>158</v>
      </c>
      <c r="Y4" s="48">
        <v>1</v>
      </c>
      <c r="Z4" s="48" t="s">
        <v>157</v>
      </c>
      <c r="AA4" s="48"/>
      <c r="AB4" s="48"/>
    </row>
    <row r="5" spans="1:28" ht="12.75" x14ac:dyDescent="0.2">
      <c r="A5" s="43"/>
      <c r="B5" s="86" t="s">
        <v>272</v>
      </c>
      <c r="C5" s="87"/>
      <c r="D5" s="87"/>
      <c r="E5" s="87"/>
      <c r="F5" s="87"/>
      <c r="G5" s="87"/>
      <c r="H5" s="87"/>
      <c r="I5" s="78"/>
      <c r="J5" s="48"/>
      <c r="K5" s="48"/>
      <c r="L5" s="48"/>
      <c r="M5" s="48"/>
      <c r="N5" s="45" t="s">
        <v>270</v>
      </c>
      <c r="O5" s="48"/>
      <c r="P5" s="48"/>
      <c r="Q5" s="48"/>
      <c r="R5" s="48"/>
      <c r="S5" s="48"/>
      <c r="T5" s="48"/>
      <c r="U5" s="48" t="s">
        <v>166</v>
      </c>
      <c r="V5" s="48" t="s">
        <v>156</v>
      </c>
      <c r="W5" s="48">
        <v>12</v>
      </c>
      <c r="X5" s="48" t="s">
        <v>158</v>
      </c>
      <c r="Y5" s="48">
        <v>2</v>
      </c>
      <c r="Z5" s="48" t="s">
        <v>167</v>
      </c>
      <c r="AA5" s="48"/>
      <c r="AB5" s="48"/>
    </row>
    <row r="6" spans="1:28" ht="18.75" customHeight="1" thickBot="1" x14ac:dyDescent="0.25">
      <c r="A6" s="43"/>
      <c r="B6" s="88" t="s">
        <v>271</v>
      </c>
      <c r="C6" s="89"/>
      <c r="D6" s="89"/>
      <c r="E6" s="89"/>
      <c r="F6" s="89"/>
      <c r="G6" s="89"/>
      <c r="H6" s="89"/>
      <c r="I6" s="90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>
        <v>3</v>
      </c>
      <c r="Z6" s="48" t="s">
        <v>168</v>
      </c>
      <c r="AA6" s="48"/>
      <c r="AB6" s="48"/>
    </row>
    <row r="7" spans="1:28" ht="12.75" x14ac:dyDescent="0.2">
      <c r="A7" s="43"/>
      <c r="B7" s="71" t="s">
        <v>171</v>
      </c>
      <c r="C7" s="64" t="s">
        <v>273</v>
      </c>
      <c r="D7" s="64" t="s">
        <v>274</v>
      </c>
      <c r="E7" s="64"/>
      <c r="F7" s="65" t="s">
        <v>171</v>
      </c>
      <c r="G7" s="64" t="s">
        <v>273</v>
      </c>
      <c r="H7" s="66" t="s">
        <v>274</v>
      </c>
      <c r="I7" s="77"/>
      <c r="J7" s="48"/>
      <c r="K7" s="48"/>
      <c r="L7" s="48" t="s">
        <v>254</v>
      </c>
      <c r="M7" s="48"/>
      <c r="N7" s="48" t="str">
        <f>MID(N5,1,2)</f>
        <v>12</v>
      </c>
      <c r="O7" s="48">
        <f t="shared" ref="O7:O10" si="0">VALUE(N7)</f>
        <v>12</v>
      </c>
      <c r="Q7" s="48"/>
      <c r="R7" s="48"/>
      <c r="S7" s="48">
        <f>VALUE(2)</f>
        <v>2</v>
      </c>
      <c r="T7" s="48" t="s">
        <v>167</v>
      </c>
      <c r="U7" s="48" t="str">
        <f>MID(U5,1,2)</f>
        <v>An</v>
      </c>
      <c r="V7" s="48"/>
      <c r="W7" s="48"/>
      <c r="X7" s="48"/>
      <c r="Y7" s="48">
        <v>6</v>
      </c>
      <c r="Z7" s="48" t="s">
        <v>172</v>
      </c>
      <c r="AA7" s="48"/>
      <c r="AB7" s="48"/>
    </row>
    <row r="8" spans="1:28" ht="12.75" x14ac:dyDescent="0.2">
      <c r="A8" s="43"/>
      <c r="B8" s="68" t="s">
        <v>173</v>
      </c>
      <c r="C8" s="79"/>
      <c r="D8" s="79"/>
      <c r="E8" s="67"/>
      <c r="F8" s="67" t="s">
        <v>174</v>
      </c>
      <c r="G8" s="79"/>
      <c r="H8" s="80"/>
      <c r="I8" s="78"/>
      <c r="J8" s="48"/>
      <c r="K8" s="48"/>
      <c r="L8" s="48" t="s">
        <v>255</v>
      </c>
      <c r="M8" s="48"/>
      <c r="N8" s="48" t="str">
        <f>MID(N5,4,2)</f>
        <v>05</v>
      </c>
      <c r="O8" s="48">
        <f t="shared" si="0"/>
        <v>5</v>
      </c>
      <c r="P8" s="63" t="str">
        <f>VLOOKUP(O8,S7:T17,2,0)</f>
        <v>Mayo</v>
      </c>
      <c r="Q8" s="48"/>
      <c r="R8" s="48"/>
      <c r="S8" s="48">
        <f>VALUE(3)</f>
        <v>3</v>
      </c>
      <c r="T8" s="48" t="s">
        <v>168</v>
      </c>
      <c r="U8" s="48" t="str">
        <f>MID(U5,4,2)</f>
        <v>er</v>
      </c>
      <c r="V8" s="48"/>
      <c r="W8" s="48"/>
      <c r="X8" s="48"/>
      <c r="Y8" s="48">
        <v>7</v>
      </c>
      <c r="Z8" s="48" t="s">
        <v>175</v>
      </c>
      <c r="AA8" s="48"/>
      <c r="AB8" s="48"/>
    </row>
    <row r="9" spans="1:28" ht="12.75" x14ac:dyDescent="0.2">
      <c r="A9" s="43"/>
      <c r="B9" s="68" t="s">
        <v>176</v>
      </c>
      <c r="C9" s="67"/>
      <c r="D9" s="49"/>
      <c r="E9" s="49"/>
      <c r="F9" s="67" t="s">
        <v>177</v>
      </c>
      <c r="G9" s="49"/>
      <c r="H9" s="49"/>
      <c r="I9" s="78"/>
      <c r="J9" s="48"/>
      <c r="K9" s="48"/>
      <c r="L9" s="48" t="s">
        <v>256</v>
      </c>
      <c r="M9" s="48"/>
      <c r="N9" s="48" t="str">
        <f>MID(N3,5,4)</f>
        <v>2025</v>
      </c>
      <c r="O9" s="48">
        <f t="shared" si="0"/>
        <v>2025</v>
      </c>
      <c r="Q9" s="48"/>
      <c r="R9" s="48"/>
      <c r="S9" s="48">
        <f>VALUE(4)</f>
        <v>4</v>
      </c>
      <c r="T9" s="48" t="s">
        <v>169</v>
      </c>
      <c r="U9" s="48" t="str">
        <f>MID(U5,7,4)</f>
        <v>or</v>
      </c>
      <c r="V9" s="48"/>
      <c r="W9" s="48"/>
      <c r="X9" s="48"/>
      <c r="Y9" s="48">
        <v>8</v>
      </c>
      <c r="Z9" s="48" t="s">
        <v>178</v>
      </c>
      <c r="AA9" s="48"/>
      <c r="AB9" s="48"/>
    </row>
    <row r="10" spans="1:28" ht="12.75" x14ac:dyDescent="0.2">
      <c r="A10" s="43"/>
      <c r="B10" s="71" t="s">
        <v>179</v>
      </c>
      <c r="C10" s="72">
        <f>SUM(C11:C17)</f>
        <v>4552410492.54</v>
      </c>
      <c r="D10" s="72">
        <f>SUM(D11:D17)</f>
        <v>2487939016.2600002</v>
      </c>
      <c r="E10" s="72"/>
      <c r="F10" s="67" t="s">
        <v>180</v>
      </c>
      <c r="G10" s="72">
        <f>SUM(G11:G19)</f>
        <v>2969660959.29</v>
      </c>
      <c r="H10" s="72">
        <f>SUM(H11:H19)</f>
        <v>3536635349.5599999</v>
      </c>
      <c r="I10" s="78"/>
      <c r="J10" s="48"/>
      <c r="K10" s="48"/>
      <c r="L10" s="48"/>
      <c r="M10" s="48"/>
      <c r="N10" s="48" t="str">
        <f>MID(N4,5,4)</f>
        <v>2024</v>
      </c>
      <c r="O10" s="48">
        <f t="shared" si="0"/>
        <v>2024</v>
      </c>
      <c r="Q10" s="48"/>
      <c r="R10" s="48"/>
      <c r="S10" s="48">
        <f>VALUE(5)</f>
        <v>5</v>
      </c>
      <c r="T10" s="48" t="s">
        <v>170</v>
      </c>
      <c r="U10" s="48"/>
      <c r="V10" s="48"/>
      <c r="W10" s="48"/>
      <c r="X10" s="48"/>
      <c r="Y10" s="48">
        <v>9</v>
      </c>
      <c r="Z10" s="48" t="s">
        <v>181</v>
      </c>
      <c r="AA10" s="48"/>
      <c r="AB10" s="48"/>
    </row>
    <row r="11" spans="1:28" ht="12.75" x14ac:dyDescent="0.2">
      <c r="A11" s="43"/>
      <c r="B11" s="50" t="s">
        <v>38</v>
      </c>
      <c r="C11" s="56">
        <f>IF(Table!J19="",0,Table!J19)</f>
        <v>761389976.41999996</v>
      </c>
      <c r="D11" s="56">
        <f>IF(Table!K19="",0,Table!K19)</f>
        <v>702555011.83000004</v>
      </c>
      <c r="E11" s="56"/>
      <c r="F11" s="49" t="s">
        <v>90</v>
      </c>
      <c r="G11" s="56">
        <f>IF(Sheet1!J19="",0,Sheet1!J19)</f>
        <v>241178738.58000001</v>
      </c>
      <c r="H11" s="56">
        <f>IF(Sheet1!K19="",0,Sheet1!K19)</f>
        <v>1383703864.0699999</v>
      </c>
      <c r="I11" s="78"/>
      <c r="J11" s="48"/>
      <c r="K11" s="48"/>
      <c r="L11" s="48"/>
      <c r="M11" s="48"/>
      <c r="N11" s="48"/>
      <c r="O11" s="48"/>
      <c r="Q11" s="48"/>
      <c r="R11" s="48"/>
      <c r="S11" s="48">
        <f>VALUE(6)</f>
        <v>6</v>
      </c>
      <c r="T11" s="48" t="s">
        <v>172</v>
      </c>
      <c r="U11" s="48"/>
      <c r="V11" s="48"/>
      <c r="W11" s="48"/>
      <c r="X11" s="48"/>
      <c r="Y11" s="48">
        <v>10</v>
      </c>
      <c r="Z11" s="48" t="s">
        <v>182</v>
      </c>
      <c r="AA11" s="48"/>
      <c r="AB11" s="48"/>
    </row>
    <row r="12" spans="1:28" ht="12.75" x14ac:dyDescent="0.2">
      <c r="A12" s="43"/>
      <c r="B12" s="50" t="s">
        <v>39</v>
      </c>
      <c r="C12" s="56">
        <f>IF(Table!J20="",0,Table!J20)</f>
        <v>1115091923.8900001</v>
      </c>
      <c r="D12" s="56">
        <f>IF(Table!K20="",0,Table!K20)</f>
        <v>380344488.18000001</v>
      </c>
      <c r="E12" s="56"/>
      <c r="F12" s="49" t="s">
        <v>91</v>
      </c>
      <c r="G12" s="56">
        <f>IF(Sheet1!J20="",0,Sheet1!J20)</f>
        <v>311417526.44999999</v>
      </c>
      <c r="H12" s="56">
        <f>IF(Sheet1!K20="",0,Sheet1!K20)</f>
        <v>521330037.30000001</v>
      </c>
      <c r="I12" s="78"/>
      <c r="J12" s="48"/>
      <c r="K12" s="48"/>
      <c r="L12" s="48" t="s">
        <v>257</v>
      </c>
      <c r="M12" s="48"/>
      <c r="N12" s="48" t="str">
        <f>MID(N4,5,4)</f>
        <v>2024</v>
      </c>
      <c r="O12" s="48"/>
      <c r="Q12" s="48"/>
      <c r="R12" s="48"/>
      <c r="S12" s="48">
        <f>VALUE(7)</f>
        <v>7</v>
      </c>
      <c r="T12" s="48" t="s">
        <v>175</v>
      </c>
      <c r="U12" s="48" t="str">
        <f>MID(U4,5,4)</f>
        <v>al</v>
      </c>
      <c r="V12" s="48"/>
      <c r="W12" s="48"/>
      <c r="X12" s="48"/>
      <c r="Y12" s="48">
        <v>11</v>
      </c>
      <c r="Z12" s="48" t="s">
        <v>183</v>
      </c>
      <c r="AA12" s="48"/>
      <c r="AB12" s="48"/>
    </row>
    <row r="13" spans="1:28" ht="12.75" x14ac:dyDescent="0.2">
      <c r="A13" s="43"/>
      <c r="B13" s="50" t="s">
        <v>40</v>
      </c>
      <c r="C13" s="56">
        <f>IF(Table!J21="",0,Table!J21)</f>
        <v>0</v>
      </c>
      <c r="D13" s="56">
        <f>IF(Table!K21="",0,Table!K21)</f>
        <v>0</v>
      </c>
      <c r="E13" s="56"/>
      <c r="F13" s="49" t="s">
        <v>184</v>
      </c>
      <c r="G13" s="56">
        <f>IF(Sheet1!J21="",0,Sheet1!J21)</f>
        <v>148734176.03</v>
      </c>
      <c r="H13" s="56">
        <f>IF(Sheet1!K21="",0,Sheet1!K21)</f>
        <v>601686404.90999997</v>
      </c>
      <c r="I13" s="78"/>
      <c r="J13" s="48"/>
      <c r="K13" s="48"/>
      <c r="L13" s="48" t="s">
        <v>258</v>
      </c>
      <c r="M13" s="48"/>
      <c r="N13" s="48" t="str">
        <f>MID(N3,5,4)</f>
        <v>2025</v>
      </c>
      <c r="O13" s="48"/>
      <c r="Q13" s="48"/>
      <c r="R13" s="48"/>
      <c r="S13" s="48">
        <f>VALUE(8)</f>
        <v>8</v>
      </c>
      <c r="T13" s="48" t="s">
        <v>178</v>
      </c>
      <c r="U13" s="48" t="str">
        <f>MID(U3,5,4)</f>
        <v/>
      </c>
      <c r="V13" s="48"/>
      <c r="W13" s="48"/>
      <c r="X13" s="48"/>
      <c r="Y13" s="48">
        <v>12</v>
      </c>
      <c r="Z13" s="48" t="s">
        <v>158</v>
      </c>
      <c r="AA13" s="48"/>
      <c r="AB13" s="48"/>
    </row>
    <row r="14" spans="1:28" ht="12.75" x14ac:dyDescent="0.2">
      <c r="A14" s="43"/>
      <c r="B14" s="50" t="s">
        <v>41</v>
      </c>
      <c r="C14" s="56">
        <f>IF(Table!J22="",0,Table!J22)</f>
        <v>1059550279.29</v>
      </c>
      <c r="D14" s="56">
        <f>IF(Table!K22="",0,Table!K22)</f>
        <v>71220659.870000005</v>
      </c>
      <c r="E14" s="56"/>
      <c r="F14" s="49" t="s">
        <v>185</v>
      </c>
      <c r="G14" s="56">
        <f>IF(Sheet1!J22="",0,Sheet1!J22)</f>
        <v>432401816.44</v>
      </c>
      <c r="H14" s="56">
        <f>IF(Sheet1!K22="",0,Sheet1!K22)</f>
        <v>69824978.519999996</v>
      </c>
      <c r="I14" s="78"/>
      <c r="J14" s="48"/>
      <c r="K14" s="48"/>
      <c r="L14" s="48"/>
      <c r="M14" s="48"/>
      <c r="N14" s="48"/>
      <c r="O14" s="48"/>
      <c r="Q14" s="48"/>
      <c r="R14" s="48"/>
      <c r="S14" s="48">
        <f>VALUE(9)</f>
        <v>9</v>
      </c>
      <c r="T14" s="48" t="s">
        <v>181</v>
      </c>
      <c r="U14" s="48"/>
      <c r="V14" s="48"/>
      <c r="W14" s="48"/>
      <c r="X14" s="48"/>
      <c r="Y14" s="48"/>
      <c r="Z14" s="48"/>
      <c r="AA14" s="48"/>
      <c r="AB14" s="48"/>
    </row>
    <row r="15" spans="1:28" ht="12.75" x14ac:dyDescent="0.2">
      <c r="B15" s="50" t="s">
        <v>42</v>
      </c>
      <c r="C15" s="56">
        <f>IF(Table!J23="",0,Table!J23)</f>
        <v>1616349306.9400001</v>
      </c>
      <c r="D15" s="56">
        <f>IF(Table!K23="",0,Table!K23)</f>
        <v>1333789850.3800001</v>
      </c>
      <c r="E15" s="56"/>
      <c r="F15" s="49" t="s">
        <v>94</v>
      </c>
      <c r="G15" s="56">
        <f>IF(Sheet1!J23="",0,Sheet1!J23)</f>
        <v>1563670706.75</v>
      </c>
      <c r="H15" s="56">
        <f>IF(Sheet1!K23="",0,Sheet1!K23)</f>
        <v>749912808.51999998</v>
      </c>
      <c r="I15" s="78"/>
      <c r="L15" s="63" t="e">
        <f>CONCATENATE("01/",IF(OR(#REF!="13",#REF!="14",#REF!="15",#REF!="16"),12,#REF!),"/",N13)</f>
        <v>#REF!</v>
      </c>
      <c r="N15" s="63" t="e">
        <f>CONCATENATE("01/",#REF!,"/",P13)</f>
        <v>#REF!</v>
      </c>
      <c r="Q15" s="48"/>
      <c r="R15" s="48"/>
      <c r="S15" s="48">
        <f>VALUE(10)</f>
        <v>10</v>
      </c>
      <c r="T15" s="48" t="s">
        <v>182</v>
      </c>
    </row>
    <row r="16" spans="1:28" ht="12.75" x14ac:dyDescent="0.2">
      <c r="B16" s="54" t="s">
        <v>186</v>
      </c>
      <c r="C16" s="56">
        <f>IF(Table!J24="",0,Table!J24)</f>
        <v>0</v>
      </c>
      <c r="D16" s="56">
        <f>IF(Table!K24="",0,Table!K24)</f>
        <v>0</v>
      </c>
      <c r="E16" s="56"/>
      <c r="F16" s="55" t="s">
        <v>187</v>
      </c>
      <c r="G16" s="56">
        <f>IF(Sheet1!J24="",0,Sheet1!J24)</f>
        <v>3586673.73</v>
      </c>
      <c r="H16" s="56">
        <f>IF(Sheet1!K24="",0,Sheet1!K24)</f>
        <v>3538321.27</v>
      </c>
      <c r="I16" s="78"/>
      <c r="L16" s="76" t="e">
        <f>EOMONTH(L15,0)</f>
        <v>#REF!</v>
      </c>
      <c r="N16" s="76" t="e">
        <f>EOMONTH(N15,0)</f>
        <v>#REF!</v>
      </c>
      <c r="Q16" s="48"/>
      <c r="R16" s="48"/>
      <c r="S16" s="48">
        <f>VALUE(11)</f>
        <v>11</v>
      </c>
      <c r="T16" s="48" t="s">
        <v>183</v>
      </c>
    </row>
    <row r="17" spans="2:20" ht="12.75" x14ac:dyDescent="0.2">
      <c r="B17" s="50" t="s">
        <v>44</v>
      </c>
      <c r="C17" s="56">
        <f>IF(Table!J25="",0,Table!J25)</f>
        <v>29006</v>
      </c>
      <c r="D17" s="56">
        <f>IF(Table!K25="",0,Table!K25)</f>
        <v>29006</v>
      </c>
      <c r="E17" s="56"/>
      <c r="F17" s="49" t="s">
        <v>96</v>
      </c>
      <c r="G17" s="56">
        <f>IF(Sheet1!J25="",0,Sheet1!J25)</f>
        <v>72999847.980000004</v>
      </c>
      <c r="H17" s="56">
        <f>IF(Sheet1!K25="",0,Sheet1!K25)</f>
        <v>52618593.229999997</v>
      </c>
      <c r="I17" s="78"/>
      <c r="L17" s="76"/>
      <c r="Q17" s="48"/>
      <c r="R17" s="48"/>
      <c r="S17" s="48">
        <f>VALUE(12)</f>
        <v>12</v>
      </c>
      <c r="T17" s="48" t="s">
        <v>158</v>
      </c>
    </row>
    <row r="18" spans="2:20" ht="12.75" x14ac:dyDescent="0.2">
      <c r="B18" s="71" t="s">
        <v>188</v>
      </c>
      <c r="C18" s="72">
        <f>SUM(C19:C25)</f>
        <v>3756413453.02</v>
      </c>
      <c r="D18" s="72">
        <f>SUM(D19:D25)</f>
        <v>2993813274.4399996</v>
      </c>
      <c r="E18" s="56"/>
      <c r="F18" s="49" t="s">
        <v>189</v>
      </c>
      <c r="G18" s="56">
        <f>IF(Sheet1!J26="",0,Sheet1!J26)</f>
        <v>918826.94</v>
      </c>
      <c r="H18" s="56">
        <f>IF(Sheet1!K26="",0,Sheet1!K26)</f>
        <v>917272.94</v>
      </c>
      <c r="I18" s="78"/>
      <c r="L18" s="63" t="e">
        <f>CONCATENATE("01/",IF(OR(#REF!="13",#REF!="14",#REF!="15",#REF!="16"),"12",#REF!),"/",N12)</f>
        <v>#REF!</v>
      </c>
      <c r="S18" s="48">
        <v>13</v>
      </c>
      <c r="T18" s="48" t="s">
        <v>158</v>
      </c>
    </row>
    <row r="19" spans="2:20" ht="12.75" x14ac:dyDescent="0.2">
      <c r="B19" s="50" t="s">
        <v>46</v>
      </c>
      <c r="C19" s="56">
        <f>IF(Table!J27="",0,Table!J27)</f>
        <v>0</v>
      </c>
      <c r="D19" s="56">
        <f>IF(Table!K27="",0,Table!K27)</f>
        <v>0</v>
      </c>
      <c r="E19" s="56"/>
      <c r="F19" s="49" t="s">
        <v>98</v>
      </c>
      <c r="G19" s="56">
        <f>IF(Sheet1!J27="",0,Sheet1!J27)</f>
        <v>194752646.38999999</v>
      </c>
      <c r="H19" s="56">
        <f>IF(Sheet1!K27="",0,Sheet1!K27)</f>
        <v>153103068.80000001</v>
      </c>
      <c r="I19" s="78"/>
      <c r="L19" s="76" t="e">
        <f>EOMONTH(L18,0)</f>
        <v>#REF!</v>
      </c>
      <c r="S19" s="48">
        <v>14</v>
      </c>
      <c r="T19" s="48" t="s">
        <v>158</v>
      </c>
    </row>
    <row r="20" spans="2:20" ht="12.75" x14ac:dyDescent="0.2">
      <c r="B20" s="50" t="s">
        <v>47</v>
      </c>
      <c r="C20" s="56">
        <f>IF(Table!J28="",0,Table!J28)</f>
        <v>39501.97</v>
      </c>
      <c r="D20" s="56">
        <f>IF(Table!K28="",0,Table!K28)</f>
        <v>39501.97</v>
      </c>
      <c r="E20" s="56"/>
      <c r="F20" s="67" t="s">
        <v>190</v>
      </c>
      <c r="G20" s="72">
        <f>SUM(G21:G23)</f>
        <v>1075000000.04</v>
      </c>
      <c r="H20" s="72">
        <f>SUM(H21:H23)</f>
        <v>2150000000</v>
      </c>
      <c r="I20" s="78"/>
      <c r="S20" s="48">
        <v>15</v>
      </c>
      <c r="T20" s="48" t="s">
        <v>158</v>
      </c>
    </row>
    <row r="21" spans="2:20" ht="12.75" x14ac:dyDescent="0.2">
      <c r="B21" s="50" t="s">
        <v>48</v>
      </c>
      <c r="C21" s="56">
        <f>IF(Table!J29="",0,Table!J29)</f>
        <v>3029505859.8800001</v>
      </c>
      <c r="D21" s="56">
        <f>IF(Table!K29="",0,Table!K29)</f>
        <v>2234374844.5999999</v>
      </c>
      <c r="E21" s="56"/>
      <c r="F21" s="49" t="s">
        <v>100</v>
      </c>
      <c r="G21" s="56">
        <f>IF(Sheet1!J29="",0,Sheet1!J29)</f>
        <v>1075000000.04</v>
      </c>
      <c r="H21" s="56">
        <f>IF(Sheet1!K29="",0,Sheet1!K29)</f>
        <v>2150000000</v>
      </c>
      <c r="I21" s="78"/>
      <c r="L21" s="63" t="e">
        <f>TEXT(L16,"dd")</f>
        <v>#REF!</v>
      </c>
      <c r="N21" s="63" t="e">
        <f>TEXT(N16,"dd")</f>
        <v>#REF!</v>
      </c>
      <c r="S21" s="48">
        <v>16</v>
      </c>
      <c r="T21" s="48" t="s">
        <v>158</v>
      </c>
    </row>
    <row r="22" spans="2:20" ht="12.75" x14ac:dyDescent="0.2">
      <c r="B22" s="50" t="s">
        <v>49</v>
      </c>
      <c r="C22" s="56">
        <f>IF(Table!J30="",0,Table!J30)</f>
        <v>7217.55</v>
      </c>
      <c r="D22" s="56">
        <f>IF(Table!K30="",0,Table!K30)</f>
        <v>7313.43</v>
      </c>
      <c r="E22" s="56"/>
      <c r="F22" s="49" t="s">
        <v>191</v>
      </c>
      <c r="G22" s="56">
        <f>IF(Sheet1!J30="",0,Sheet1!J30)</f>
        <v>0</v>
      </c>
      <c r="H22" s="56">
        <f>IF(Sheet1!K30="",0,Sheet1!K30)</f>
        <v>0</v>
      </c>
      <c r="I22" s="78"/>
      <c r="L22" s="63" t="e">
        <f>TEXT(L19,"dd")</f>
        <v>#REF!</v>
      </c>
    </row>
    <row r="23" spans="2:20" ht="12.75" x14ac:dyDescent="0.2">
      <c r="B23" s="50" t="s">
        <v>50</v>
      </c>
      <c r="C23" s="56">
        <f>IF(Table!J31="",0,Table!J31)</f>
        <v>56537108.270000003</v>
      </c>
      <c r="D23" s="56">
        <f>IF(Table!K31="",0,Table!K31)</f>
        <v>47675365.649999999</v>
      </c>
      <c r="E23" s="56"/>
      <c r="F23" s="49" t="s">
        <v>102</v>
      </c>
      <c r="G23" s="56">
        <f>IF(Sheet1!J31="",0,Sheet1!J31)</f>
        <v>0</v>
      </c>
      <c r="H23" s="56">
        <f>IF(Sheet1!K31="",0,Sheet1!K31)</f>
        <v>0</v>
      </c>
      <c r="I23" s="78"/>
    </row>
    <row r="24" spans="2:20" ht="12.75" x14ac:dyDescent="0.2">
      <c r="B24" s="50" t="s">
        <v>51</v>
      </c>
      <c r="C24" s="56">
        <f>IF(Table!J32="",0,Table!J32)</f>
        <v>17621708.23</v>
      </c>
      <c r="D24" s="56">
        <f>IF(Table!K32="",0,Table!K32)</f>
        <v>32489913.879999999</v>
      </c>
      <c r="E24" s="56"/>
      <c r="F24" s="67" t="s">
        <v>192</v>
      </c>
      <c r="G24" s="72">
        <f>SUM(G25:G26)</f>
        <v>344117911.38999999</v>
      </c>
      <c r="H24" s="72">
        <f>SUM(H25:H26)</f>
        <v>142293942.28999999</v>
      </c>
      <c r="I24" s="78"/>
      <c r="L24" s="63" t="e">
        <f>CONCATENATE("Al"," ",L21," ","de"," ",#REF!," ","del"," ",O9," ","y"," ","al"," ",L22," ","de"," ",#REF!," ","del"," ",O10)</f>
        <v>#REF!</v>
      </c>
    </row>
    <row r="25" spans="2:20" ht="12.75" x14ac:dyDescent="0.2">
      <c r="B25" s="50" t="s">
        <v>193</v>
      </c>
      <c r="C25" s="56">
        <f>IF(Table!J33="",0,Table!J33)</f>
        <v>652702057.12</v>
      </c>
      <c r="D25" s="56">
        <f>IF(Table!K33="",0,Table!K33)</f>
        <v>679226334.90999997</v>
      </c>
      <c r="E25" s="56"/>
      <c r="F25" s="49" t="s">
        <v>104</v>
      </c>
      <c r="G25" s="56">
        <f>IF(Sheet1!J33="",0,Sheet1!J33)</f>
        <v>344117911.38999999</v>
      </c>
      <c r="H25" s="56">
        <f>IF(Sheet1!K33="",0,Sheet1!K33)</f>
        <v>142293942.28999999</v>
      </c>
      <c r="I25" s="78"/>
      <c r="L25" s="63" t="e">
        <f>CONCATENATE("Al"," ",L21," ","de"," ",#REF!," ","del"," ",O10," ","y"," ","al"," ",L21," ","de"," ",#REF!," ","del"," ",O9)</f>
        <v>#REF!</v>
      </c>
    </row>
    <row r="26" spans="2:20" ht="12.75" x14ac:dyDescent="0.2">
      <c r="B26" s="68" t="s">
        <v>194</v>
      </c>
      <c r="C26" s="72">
        <f>SUM(C27:C31)</f>
        <v>1140026119.9000001</v>
      </c>
      <c r="D26" s="72">
        <f>SUM(D27:D31)</f>
        <v>296226142.85000002</v>
      </c>
      <c r="E26" s="56"/>
      <c r="F26" s="49" t="s">
        <v>105</v>
      </c>
      <c r="G26" s="56">
        <f>IF(Sheet1!J34="",0,Sheet1!J34)</f>
        <v>0</v>
      </c>
      <c r="H26" s="56">
        <f>IF(Sheet1!K34="",0,Sheet1!K34)</f>
        <v>0</v>
      </c>
      <c r="I26" s="78"/>
    </row>
    <row r="27" spans="2:20" ht="12.75" x14ac:dyDescent="0.2">
      <c r="B27" s="54" t="s">
        <v>195</v>
      </c>
      <c r="C27" s="56">
        <f>IF(Table!J35="",0,Table!J35)</f>
        <v>0</v>
      </c>
      <c r="D27" s="56">
        <f>IF(Table!K35="",0,Table!K35)</f>
        <v>0</v>
      </c>
      <c r="E27" s="56"/>
      <c r="F27" s="67" t="s">
        <v>196</v>
      </c>
      <c r="G27" s="72">
        <f>IF(Sheet1!J35="",0,Sheet1!J35)</f>
        <v>0</v>
      </c>
      <c r="H27" s="72">
        <f>IF(Sheet1!K35="",0,Sheet1!K35)</f>
        <v>0</v>
      </c>
      <c r="I27" s="78"/>
    </row>
    <row r="28" spans="2:20" ht="12.75" x14ac:dyDescent="0.2">
      <c r="B28" s="50" t="s">
        <v>197</v>
      </c>
      <c r="C28" s="56">
        <f>IF(Table!J36="",0,Table!J36)</f>
        <v>0</v>
      </c>
      <c r="D28" s="56">
        <f>IF(Table!K36="",0,Table!K36)</f>
        <v>0</v>
      </c>
      <c r="E28" s="56"/>
      <c r="F28" s="67" t="s">
        <v>198</v>
      </c>
      <c r="G28" s="72">
        <f>IF(Sheet1!J36="",0,Sheet1!J36)</f>
        <v>0</v>
      </c>
      <c r="H28" s="72">
        <f>IF(Sheet1!K36="",0,Sheet1!K36)</f>
        <v>0</v>
      </c>
      <c r="I28" s="78"/>
    </row>
    <row r="29" spans="2:20" ht="12.75" x14ac:dyDescent="0.2">
      <c r="B29" s="50" t="s">
        <v>199</v>
      </c>
      <c r="C29" s="56">
        <f>IF(Table!J37="",0,Table!J37)</f>
        <v>0</v>
      </c>
      <c r="D29" s="56">
        <f>IF(Table!K37="",0,Table!K37)</f>
        <v>0</v>
      </c>
      <c r="E29" s="56"/>
      <c r="F29" s="49" t="s">
        <v>108</v>
      </c>
      <c r="G29" s="56">
        <f>IF(Sheet1!J37="",0,Sheet1!J37)</f>
        <v>0</v>
      </c>
      <c r="H29" s="56">
        <f>IF(Sheet1!K37="",0,Sheet1!K37)</f>
        <v>0</v>
      </c>
      <c r="I29" s="78"/>
    </row>
    <row r="30" spans="2:20" ht="12.75" x14ac:dyDescent="0.2">
      <c r="B30" s="50" t="s">
        <v>200</v>
      </c>
      <c r="C30" s="56">
        <f>IF(Table!J38="",0,Table!J38)</f>
        <v>1140026119.9000001</v>
      </c>
      <c r="D30" s="56">
        <f>IF(Table!K38="",0,Table!K38)</f>
        <v>296226142.85000002</v>
      </c>
      <c r="E30" s="56"/>
      <c r="F30" s="49" t="s">
        <v>109</v>
      </c>
      <c r="G30" s="56">
        <f>IF(Sheet1!J38="",0,Sheet1!J38)</f>
        <v>0</v>
      </c>
      <c r="H30" s="56">
        <f>IF(Sheet1!K38="",0,Sheet1!K38)</f>
        <v>0</v>
      </c>
      <c r="I30" s="78"/>
    </row>
    <row r="31" spans="2:20" ht="12.75" x14ac:dyDescent="0.2">
      <c r="B31" s="50" t="s">
        <v>201</v>
      </c>
      <c r="C31" s="56">
        <f>IF(Table!J39="",0,Table!J39)</f>
        <v>0</v>
      </c>
      <c r="D31" s="56">
        <f>IF(Table!K39="",0,Table!K39)</f>
        <v>0</v>
      </c>
      <c r="E31" s="56"/>
      <c r="F31" s="49" t="s">
        <v>110</v>
      </c>
      <c r="G31" s="56">
        <f>IF(Sheet1!J39="",0,Sheet1!J39)</f>
        <v>0</v>
      </c>
      <c r="H31" s="56">
        <f>IF(Sheet1!K39="",0,Sheet1!K39)</f>
        <v>0</v>
      </c>
      <c r="I31" s="78"/>
    </row>
    <row r="32" spans="2:20" ht="12.75" x14ac:dyDescent="0.2">
      <c r="B32" s="68" t="s">
        <v>202</v>
      </c>
      <c r="C32" s="72">
        <f>SUM(C33:C37)</f>
        <v>0</v>
      </c>
      <c r="D32" s="72">
        <f>SUM(D33:D37)</f>
        <v>0</v>
      </c>
      <c r="E32" s="56"/>
      <c r="F32" s="67" t="s">
        <v>203</v>
      </c>
      <c r="G32" s="72">
        <f>IF(Sheet1!J40="",0,Sheet1!J40)</f>
        <v>249645863.41</v>
      </c>
      <c r="H32" s="72">
        <f>IF(Sheet1!K40="",0,Sheet1!K40)</f>
        <v>224453608.03</v>
      </c>
      <c r="I32" s="78"/>
    </row>
    <row r="33" spans="2:9" ht="12.75" x14ac:dyDescent="0.2">
      <c r="B33" s="50" t="s">
        <v>60</v>
      </c>
      <c r="C33" s="56">
        <f>IF(Table!J41="",0,Table!J41)</f>
        <v>0</v>
      </c>
      <c r="D33" s="56">
        <f>IF(Table!K41="",0,Table!K41)</f>
        <v>0</v>
      </c>
      <c r="E33" s="56"/>
      <c r="F33" s="49" t="s">
        <v>112</v>
      </c>
      <c r="G33" s="56">
        <f>IF(Sheet1!J41="",0,Sheet1!J41)</f>
        <v>15556460.08</v>
      </c>
      <c r="H33" s="56">
        <f>IF(Sheet1!K41="",0,Sheet1!K41)</f>
        <v>15081524.58</v>
      </c>
      <c r="I33" s="78"/>
    </row>
    <row r="34" spans="2:9" ht="12.75" x14ac:dyDescent="0.2">
      <c r="B34" s="50" t="s">
        <v>61</v>
      </c>
      <c r="C34" s="56">
        <f>IF(Table!J42="",0,Table!J42)</f>
        <v>0</v>
      </c>
      <c r="D34" s="56">
        <f>IF(Table!K42="",0,Table!K42)</f>
        <v>0</v>
      </c>
      <c r="E34" s="56"/>
      <c r="F34" s="49" t="s">
        <v>113</v>
      </c>
      <c r="G34" s="56">
        <f>IF(Sheet1!J42="",0,Sheet1!J42)</f>
        <v>234089403.33000001</v>
      </c>
      <c r="H34" s="56">
        <f>IF(Sheet1!K42="",0,Sheet1!K42)</f>
        <v>209372083.44999999</v>
      </c>
      <c r="I34" s="78"/>
    </row>
    <row r="35" spans="2:9" ht="12.75" x14ac:dyDescent="0.2">
      <c r="B35" s="50" t="s">
        <v>62</v>
      </c>
      <c r="C35" s="56">
        <f>IF(Table!J43="",0,Table!J43)</f>
        <v>0</v>
      </c>
      <c r="D35" s="56">
        <f>IF(Table!K43="",0,Table!K43)</f>
        <v>0</v>
      </c>
      <c r="E35" s="56"/>
      <c r="F35" s="49" t="s">
        <v>114</v>
      </c>
      <c r="G35" s="56">
        <f>IF(Sheet1!J43="",0,Sheet1!J43)</f>
        <v>0</v>
      </c>
      <c r="H35" s="56">
        <f>IF(Sheet1!K43="",0,Sheet1!K43)</f>
        <v>0</v>
      </c>
      <c r="I35" s="78"/>
    </row>
    <row r="36" spans="2:9" ht="12.75" x14ac:dyDescent="0.2">
      <c r="B36" s="50" t="s">
        <v>204</v>
      </c>
      <c r="C36" s="56">
        <f>IF(Table!J44="",0,Table!J44)</f>
        <v>0</v>
      </c>
      <c r="D36" s="56">
        <f>IF(Table!K44="",0,Table!K44)</f>
        <v>0</v>
      </c>
      <c r="E36" s="56"/>
      <c r="F36" s="49" t="s">
        <v>205</v>
      </c>
      <c r="G36" s="56">
        <f>IF(Sheet1!J44="",0,Sheet1!J44)</f>
        <v>0</v>
      </c>
      <c r="H36" s="56">
        <f>IF(Sheet1!K44="",0,Sheet1!K44)</f>
        <v>0</v>
      </c>
      <c r="I36" s="78"/>
    </row>
    <row r="37" spans="2:9" ht="12.75" x14ac:dyDescent="0.2">
      <c r="B37" s="50" t="s">
        <v>64</v>
      </c>
      <c r="C37" s="56">
        <f>IF(Table!J45="",0,Table!J45)</f>
        <v>0</v>
      </c>
      <c r="D37" s="56">
        <f>IF(Table!K45="",0,Table!K45)</f>
        <v>0</v>
      </c>
      <c r="E37" s="56"/>
      <c r="F37" s="49" t="s">
        <v>206</v>
      </c>
      <c r="G37" s="56">
        <f>IF(Sheet1!J45="",0,Sheet1!J45)</f>
        <v>0</v>
      </c>
      <c r="H37" s="56">
        <f>IF(Sheet1!K45="",0,Sheet1!K45)</f>
        <v>0</v>
      </c>
      <c r="I37" s="78"/>
    </row>
    <row r="38" spans="2:9" ht="12.75" x14ac:dyDescent="0.2">
      <c r="B38" s="68" t="s">
        <v>207</v>
      </c>
      <c r="C38" s="72">
        <f>IF(Table!J46="",0,Table!J46)</f>
        <v>486820.21</v>
      </c>
      <c r="D38" s="72">
        <f>IF(Table!K46="",0,Table!K46)</f>
        <v>486820.21</v>
      </c>
      <c r="E38" s="56"/>
      <c r="F38" s="49" t="s">
        <v>117</v>
      </c>
      <c r="G38" s="56">
        <f>IF(Sheet1!J46="",0,Sheet1!J46)</f>
        <v>0</v>
      </c>
      <c r="H38" s="56">
        <f>IF(Sheet1!K46="",0,Sheet1!K46)</f>
        <v>0</v>
      </c>
      <c r="I38" s="78"/>
    </row>
    <row r="39" spans="2:9" ht="12.75" x14ac:dyDescent="0.2">
      <c r="B39" s="68" t="s">
        <v>208</v>
      </c>
      <c r="C39" s="72">
        <f>SUM(C40:C41)</f>
        <v>0</v>
      </c>
      <c r="D39" s="72">
        <f>SUM(D40:D41)</f>
        <v>0</v>
      </c>
      <c r="E39" s="56"/>
      <c r="F39" s="67" t="s">
        <v>209</v>
      </c>
      <c r="G39" s="72">
        <f>IF(Sheet1!J47="",0,Sheet1!J47)</f>
        <v>0</v>
      </c>
      <c r="H39" s="72">
        <f>IF(Sheet1!K47="",0,Sheet1!K47)</f>
        <v>0</v>
      </c>
      <c r="I39" s="78"/>
    </row>
    <row r="40" spans="2:9" ht="12.75" x14ac:dyDescent="0.2">
      <c r="B40" s="50" t="s">
        <v>210</v>
      </c>
      <c r="C40" s="56">
        <f>IF(Table!J48="",0,Table!J48)</f>
        <v>0</v>
      </c>
      <c r="D40" s="56">
        <f>IF(Table!K48="",0,Table!K48)</f>
        <v>0</v>
      </c>
      <c r="E40" s="56"/>
      <c r="F40" s="49" t="s">
        <v>119</v>
      </c>
      <c r="G40" s="56">
        <f>IF(Sheet1!J48="",0,Sheet1!J48)</f>
        <v>0</v>
      </c>
      <c r="H40" s="56">
        <f>IF(Sheet1!K48="",0,Sheet1!K48)</f>
        <v>0</v>
      </c>
      <c r="I40" s="78"/>
    </row>
    <row r="41" spans="2:9" ht="12.75" x14ac:dyDescent="0.2">
      <c r="B41" s="50" t="s">
        <v>68</v>
      </c>
      <c r="C41" s="56">
        <f>IF(Table!J49="",0,Table!J49)</f>
        <v>0</v>
      </c>
      <c r="D41" s="56">
        <f>IF(Table!K49="",0,Table!K49)</f>
        <v>0</v>
      </c>
      <c r="E41" s="56"/>
      <c r="F41" s="49" t="s">
        <v>120</v>
      </c>
      <c r="G41" s="56">
        <f>IF(Sheet1!J49="",0,Sheet1!J49)</f>
        <v>0</v>
      </c>
      <c r="H41" s="56">
        <f>IF(Sheet1!K49="",0,Sheet1!K49)</f>
        <v>0</v>
      </c>
      <c r="I41" s="78"/>
    </row>
    <row r="42" spans="2:9" ht="12.75" x14ac:dyDescent="0.2">
      <c r="B42" s="68" t="s">
        <v>211</v>
      </c>
      <c r="C42" s="72">
        <f>SUM(C43:C46)</f>
        <v>0</v>
      </c>
      <c r="D42" s="72">
        <f>SUM(D43:D46)</f>
        <v>0</v>
      </c>
      <c r="E42" s="56"/>
      <c r="F42" s="49" t="s">
        <v>121</v>
      </c>
      <c r="G42" s="56">
        <f>IF(Sheet1!J50="",0,Sheet1!J50)</f>
        <v>0</v>
      </c>
      <c r="H42" s="56">
        <f>IF(Sheet1!K50="",0,Sheet1!K50)</f>
        <v>0</v>
      </c>
      <c r="I42" s="78"/>
    </row>
    <row r="43" spans="2:9" ht="12.75" x14ac:dyDescent="0.2">
      <c r="B43" s="50" t="s">
        <v>70</v>
      </c>
      <c r="C43" s="56">
        <f>IF(Table!J51="",0,Table!J51)</f>
        <v>0</v>
      </c>
      <c r="D43" s="56">
        <f>IF(Table!K51="",0,Table!K51)</f>
        <v>0</v>
      </c>
      <c r="E43" s="56"/>
      <c r="F43" s="67" t="s">
        <v>212</v>
      </c>
      <c r="G43" s="72">
        <f>IF(Sheet1!J51="",0,Sheet1!J51)</f>
        <v>2185292473.0999999</v>
      </c>
      <c r="H43" s="72">
        <f>IF(Sheet1!K51="",0,Sheet1!K51)</f>
        <v>2297840668.1900001</v>
      </c>
      <c r="I43" s="78"/>
    </row>
    <row r="44" spans="2:9" ht="12.75" x14ac:dyDescent="0.2">
      <c r="B44" s="50" t="s">
        <v>71</v>
      </c>
      <c r="C44" s="56">
        <f>IF(Table!J52="",0,Table!J52)</f>
        <v>0</v>
      </c>
      <c r="D44" s="56">
        <f>IF(Table!K52="",0,Table!K52)</f>
        <v>0</v>
      </c>
      <c r="E44" s="56"/>
      <c r="F44" s="49" t="s">
        <v>123</v>
      </c>
      <c r="G44" s="56">
        <f>IF(Sheet1!J52="",0,Sheet1!J52)</f>
        <v>4870206.49</v>
      </c>
      <c r="H44" s="56">
        <f>IF(Sheet1!K52="",0,Sheet1!K52)</f>
        <v>4618608.92</v>
      </c>
      <c r="I44" s="78"/>
    </row>
    <row r="45" spans="2:9" ht="12.75" x14ac:dyDescent="0.2">
      <c r="B45" s="50" t="s">
        <v>213</v>
      </c>
      <c r="C45" s="56">
        <f>IF(Table!J53="",0,Table!J53)</f>
        <v>0</v>
      </c>
      <c r="D45" s="56">
        <f>IF(Table!K53="",0,Table!K53)</f>
        <v>0</v>
      </c>
      <c r="E45" s="56"/>
      <c r="F45" s="49" t="s">
        <v>124</v>
      </c>
      <c r="G45" s="56">
        <f>IF(Sheet1!J53="",0,Sheet1!J53)</f>
        <v>1431888184.04</v>
      </c>
      <c r="H45" s="56">
        <f>IF(Sheet1!K53="",0,Sheet1!K53)</f>
        <v>1605153343.5</v>
      </c>
      <c r="I45" s="78"/>
    </row>
    <row r="46" spans="2:9" ht="12.75" x14ac:dyDescent="0.2">
      <c r="B46" s="50" t="s">
        <v>73</v>
      </c>
      <c r="C46" s="56">
        <f>IF(Table!J54="",0,Table!J54)</f>
        <v>0</v>
      </c>
      <c r="D46" s="56">
        <f>IF(Table!K54="",0,Table!K54)</f>
        <v>0</v>
      </c>
      <c r="E46" s="56"/>
      <c r="F46" s="49" t="s">
        <v>125</v>
      </c>
      <c r="G46" s="56">
        <f>IF(Sheet1!J54="",0,Sheet1!J54)</f>
        <v>748534082.57000005</v>
      </c>
      <c r="H46" s="56">
        <f>IF(Sheet1!K54="",0,Sheet1!K54)</f>
        <v>688068715.76999998</v>
      </c>
      <c r="I46" s="78"/>
    </row>
    <row r="47" spans="2:9" ht="12.75" x14ac:dyDescent="0.2">
      <c r="B47" s="50"/>
      <c r="C47" s="56"/>
      <c r="D47" s="56"/>
      <c r="E47" s="56"/>
      <c r="F47" s="49"/>
      <c r="G47" s="56"/>
      <c r="H47" s="56"/>
      <c r="I47" s="78"/>
    </row>
    <row r="48" spans="2:9" ht="12.75" x14ac:dyDescent="0.2">
      <c r="B48" s="68" t="s">
        <v>214</v>
      </c>
      <c r="C48" s="72">
        <f>SUM(C10+C18+C26+C32+C38+C39+C42)</f>
        <v>9449336885.6699982</v>
      </c>
      <c r="D48" s="72">
        <f>SUM(D10+D18+D26+D32+D38+D39+D42)</f>
        <v>5778465253.7600002</v>
      </c>
      <c r="E48" s="56"/>
      <c r="F48" s="67" t="s">
        <v>215</v>
      </c>
      <c r="G48" s="72">
        <f>SUM(G10+G20+G24+G27+G28+G32+G39+G43)</f>
        <v>6823717207.2299995</v>
      </c>
      <c r="H48" s="72">
        <f>SUM(H10+H20+H24+H27+H28+H32+H39+H43)</f>
        <v>8351223568.0699997</v>
      </c>
      <c r="I48" s="78"/>
    </row>
    <row r="49" spans="2:9" ht="12.75" x14ac:dyDescent="0.2">
      <c r="B49" s="50"/>
      <c r="C49" s="56"/>
      <c r="D49" s="56"/>
      <c r="E49" s="56"/>
      <c r="F49" s="49"/>
      <c r="G49" s="56"/>
      <c r="H49" s="56"/>
      <c r="I49" s="78"/>
    </row>
    <row r="50" spans="2:9" ht="12.75" x14ac:dyDescent="0.2">
      <c r="B50" s="68" t="s">
        <v>216</v>
      </c>
      <c r="C50" s="56"/>
      <c r="D50" s="56"/>
      <c r="E50" s="56"/>
      <c r="F50" s="67" t="s">
        <v>217</v>
      </c>
      <c r="G50" s="56"/>
      <c r="H50" s="56"/>
      <c r="I50" s="78"/>
    </row>
    <row r="51" spans="2:9" ht="12.75" x14ac:dyDescent="0.2">
      <c r="B51" s="50" t="s">
        <v>218</v>
      </c>
      <c r="C51" s="56">
        <f>IF(Table!J57="",0,Table!J57)</f>
        <v>28451543197.34</v>
      </c>
      <c r="D51" s="56">
        <f>IF(Table!K57="",0,Table!K57)</f>
        <v>28445186349.77</v>
      </c>
      <c r="E51" s="56"/>
      <c r="F51" s="49" t="s">
        <v>219</v>
      </c>
      <c r="G51" s="56">
        <f>IF(Sheet1!J57="",0,Sheet1!J57)</f>
        <v>0</v>
      </c>
      <c r="H51" s="56">
        <f>IF(Sheet1!K57="",0,Sheet1!K57)</f>
        <v>0</v>
      </c>
      <c r="I51" s="78"/>
    </row>
    <row r="52" spans="2:9" ht="12.75" x14ac:dyDescent="0.2">
      <c r="B52" s="50" t="s">
        <v>220</v>
      </c>
      <c r="C52" s="56">
        <f>IF(Table!J58="",0,Table!J58)</f>
        <v>180010314.5</v>
      </c>
      <c r="D52" s="56">
        <f>IF(Table!K58="",0,Table!K58)</f>
        <v>180010314.5</v>
      </c>
      <c r="E52" s="56"/>
      <c r="F52" s="49" t="s">
        <v>221</v>
      </c>
      <c r="G52" s="56">
        <f>IF(Sheet1!J58="",0,Sheet1!J58)</f>
        <v>0</v>
      </c>
      <c r="H52" s="56">
        <f>IF(Sheet1!K58="",0,Sheet1!K58)</f>
        <v>0</v>
      </c>
      <c r="I52" s="78"/>
    </row>
    <row r="53" spans="2:9" ht="12.75" x14ac:dyDescent="0.2">
      <c r="B53" s="50" t="s">
        <v>222</v>
      </c>
      <c r="C53" s="56">
        <f>IF(Table!J59="",0,Table!J59)</f>
        <v>57756685440.120003</v>
      </c>
      <c r="D53" s="56">
        <f>IF(Table!K59="",0,Table!K59)</f>
        <v>51853271638.519997</v>
      </c>
      <c r="E53" s="56"/>
      <c r="F53" s="49" t="s">
        <v>223</v>
      </c>
      <c r="G53" s="56">
        <f>IF(Sheet1!J59="",0,Sheet1!J59)</f>
        <v>20166579749.68</v>
      </c>
      <c r="H53" s="56">
        <f>IF(Sheet1!K59="",0,Sheet1!K59)</f>
        <v>19167313156.52</v>
      </c>
      <c r="I53" s="78"/>
    </row>
    <row r="54" spans="2:9" ht="12.75" x14ac:dyDescent="0.2">
      <c r="B54" s="50" t="s">
        <v>224</v>
      </c>
      <c r="C54" s="56">
        <f>IF(Table!J60="",0,Table!J60)</f>
        <v>4884194018.2200003</v>
      </c>
      <c r="D54" s="56">
        <f>IF(Table!K60="",0,Table!K60)</f>
        <v>4859071678.5</v>
      </c>
      <c r="E54" s="56"/>
      <c r="F54" s="49" t="s">
        <v>225</v>
      </c>
      <c r="G54" s="56">
        <f>IF(Sheet1!J60="",0,Sheet1!J60)</f>
        <v>0</v>
      </c>
      <c r="H54" s="56">
        <f>IF(Sheet1!K60="",0,Sheet1!K60)</f>
        <v>0</v>
      </c>
      <c r="I54" s="78"/>
    </row>
    <row r="55" spans="2:9" ht="12.75" x14ac:dyDescent="0.2">
      <c r="B55" s="50" t="s">
        <v>226</v>
      </c>
      <c r="C55" s="56">
        <f>IF(Table!J61="",0,Table!J61)</f>
        <v>185809749.03999999</v>
      </c>
      <c r="D55" s="56">
        <f>IF(Table!K61="",0,Table!K61)</f>
        <v>184795750.15000001</v>
      </c>
      <c r="E55" s="56"/>
      <c r="F55" s="49" t="s">
        <v>227</v>
      </c>
      <c r="G55" s="56">
        <f>IF(Sheet1!J61="",0,Sheet1!J61)</f>
        <v>0</v>
      </c>
      <c r="H55" s="56">
        <f>IF(Sheet1!K61="",0,Sheet1!K61)</f>
        <v>0</v>
      </c>
      <c r="I55" s="78"/>
    </row>
    <row r="56" spans="2:9" ht="12.75" x14ac:dyDescent="0.2">
      <c r="B56" s="50" t="s">
        <v>228</v>
      </c>
      <c r="C56" s="56">
        <f>IF(Table!J62="",0,Table!J62)</f>
        <v>-2020960846.6600001</v>
      </c>
      <c r="D56" s="56">
        <f>IF(Table!K62="",0,Table!K62)</f>
        <v>-1788688826.5999999</v>
      </c>
      <c r="E56" s="56"/>
      <c r="F56" s="49" t="s">
        <v>229</v>
      </c>
      <c r="G56" s="56">
        <f>IF(Sheet1!J62="",0,Sheet1!J62)</f>
        <v>0</v>
      </c>
      <c r="H56" s="56">
        <f>IF(Sheet1!K62="",0,Sheet1!K62)</f>
        <v>0</v>
      </c>
      <c r="I56" s="78"/>
    </row>
    <row r="57" spans="2:9" ht="12.75" x14ac:dyDescent="0.2">
      <c r="B57" s="50" t="s">
        <v>230</v>
      </c>
      <c r="C57" s="56">
        <f>IF(Table!J63="",0,Table!J63)</f>
        <v>32457644.670000002</v>
      </c>
      <c r="D57" s="56">
        <f>IF(Table!K63="",0,Table!K63)</f>
        <v>32457644.670000002</v>
      </c>
      <c r="E57" s="56"/>
      <c r="F57" s="49"/>
      <c r="G57" s="56"/>
      <c r="H57" s="56"/>
      <c r="I57" s="78"/>
    </row>
    <row r="58" spans="2:9" ht="12.75" x14ac:dyDescent="0.2">
      <c r="B58" s="50" t="s">
        <v>231</v>
      </c>
      <c r="C58" s="56">
        <f>IF(Table!J64="",0,Table!J64)</f>
        <v>0</v>
      </c>
      <c r="D58" s="56">
        <f>IF(Table!K64="",0,Table!K64)</f>
        <v>0</v>
      </c>
      <c r="E58" s="56"/>
      <c r="F58" s="67" t="s">
        <v>232</v>
      </c>
      <c r="G58" s="72">
        <f>SUM(G51:G56)</f>
        <v>20166579749.68</v>
      </c>
      <c r="H58" s="72">
        <f>SUM(H51:H56)</f>
        <v>19167313156.52</v>
      </c>
      <c r="I58" s="78"/>
    </row>
    <row r="59" spans="2:9" ht="12.75" x14ac:dyDescent="0.2">
      <c r="B59" s="50" t="s">
        <v>233</v>
      </c>
      <c r="C59" s="56">
        <f>IF(Table!J65="",0,Table!J65)</f>
        <v>0</v>
      </c>
      <c r="D59" s="56">
        <f>IF(Table!K65="",0,Table!K65)</f>
        <v>0</v>
      </c>
      <c r="E59" s="56"/>
      <c r="F59" s="56"/>
      <c r="G59" s="56"/>
      <c r="H59" s="56"/>
      <c r="I59" s="78"/>
    </row>
    <row r="60" spans="2:9" ht="12.75" x14ac:dyDescent="0.2">
      <c r="B60" s="50"/>
      <c r="C60" s="56"/>
      <c r="D60" s="56"/>
      <c r="E60" s="56"/>
      <c r="F60" s="67" t="s">
        <v>234</v>
      </c>
      <c r="G60" s="72">
        <f>SUM(G48+G58)</f>
        <v>26990296956.91</v>
      </c>
      <c r="H60" s="72">
        <f>SUM(H48+H58)</f>
        <v>27518536724.59</v>
      </c>
      <c r="I60" s="78"/>
    </row>
    <row r="61" spans="2:9" ht="12.75" x14ac:dyDescent="0.2">
      <c r="B61" s="68" t="s">
        <v>235</v>
      </c>
      <c r="C61" s="72">
        <f>SUM(C51:C59)</f>
        <v>89469739517.229996</v>
      </c>
      <c r="D61" s="72">
        <f>SUM(D51:D59)</f>
        <v>83766104549.509979</v>
      </c>
      <c r="E61" s="56"/>
      <c r="F61" s="49"/>
      <c r="G61" s="56"/>
      <c r="H61" s="49"/>
      <c r="I61" s="78"/>
    </row>
    <row r="62" spans="2:9" ht="12.75" x14ac:dyDescent="0.2">
      <c r="B62" s="50"/>
      <c r="C62" s="56"/>
      <c r="D62" s="56"/>
      <c r="E62" s="56"/>
      <c r="F62" s="67" t="s">
        <v>236</v>
      </c>
      <c r="G62" s="56"/>
      <c r="H62" s="49"/>
      <c r="I62" s="78"/>
    </row>
    <row r="63" spans="2:9" ht="12.75" x14ac:dyDescent="0.2">
      <c r="B63" s="68" t="s">
        <v>237</v>
      </c>
      <c r="C63" s="72">
        <f>SUM(C61+C48)</f>
        <v>98919076402.899994</v>
      </c>
      <c r="D63" s="72">
        <f>SUM(D61+D48)</f>
        <v>89544569803.269974</v>
      </c>
      <c r="E63" s="56"/>
      <c r="F63" s="49"/>
      <c r="G63" s="56"/>
      <c r="H63" s="49"/>
      <c r="I63" s="78"/>
    </row>
    <row r="64" spans="2:9" ht="12.75" x14ac:dyDescent="0.2">
      <c r="B64" s="50"/>
      <c r="C64" s="69"/>
      <c r="D64" s="49"/>
      <c r="E64" s="49"/>
      <c r="F64" s="67" t="s">
        <v>238</v>
      </c>
      <c r="G64" s="72">
        <f>SUM(G65:G67)</f>
        <v>37802796956.679993</v>
      </c>
      <c r="H64" s="72">
        <f>SUM(H65:H67)</f>
        <v>37802796956.679993</v>
      </c>
      <c r="I64" s="78"/>
    </row>
    <row r="65" spans="2:9" ht="12.75" x14ac:dyDescent="0.2">
      <c r="B65" s="50"/>
      <c r="C65" s="49"/>
      <c r="D65" s="49"/>
      <c r="E65" s="49"/>
      <c r="F65" s="49" t="s">
        <v>239</v>
      </c>
      <c r="G65" s="56">
        <f>IF(Sheet1!J67="",0,Sheet1!J67)</f>
        <v>37751545886.699997</v>
      </c>
      <c r="H65" s="56">
        <f>IF(Sheet1!K67="",0,Sheet1!K67)</f>
        <v>37751545886.699997</v>
      </c>
      <c r="I65" s="78"/>
    </row>
    <row r="66" spans="2:9" ht="12.75" x14ac:dyDescent="0.2">
      <c r="B66" s="50"/>
      <c r="C66" s="49"/>
      <c r="D66" s="49"/>
      <c r="E66" s="49"/>
      <c r="F66" s="49" t="s">
        <v>240</v>
      </c>
      <c r="G66" s="56">
        <f>IF(Sheet1!J68="",0,Sheet1!J68)</f>
        <v>42079552.020000003</v>
      </c>
      <c r="H66" s="56">
        <f>IF(Sheet1!K68="",0,Sheet1!K68)</f>
        <v>42079552.020000003</v>
      </c>
      <c r="I66" s="78"/>
    </row>
    <row r="67" spans="2:9" ht="12.75" x14ac:dyDescent="0.2">
      <c r="B67" s="50"/>
      <c r="C67" s="49"/>
      <c r="D67" s="49"/>
      <c r="E67" s="49"/>
      <c r="F67" s="49" t="s">
        <v>241</v>
      </c>
      <c r="G67" s="56">
        <f>IF(Sheet1!J69="",0,Sheet1!J69)</f>
        <v>9171517.9600000009</v>
      </c>
      <c r="H67" s="56">
        <f>IF(Sheet1!K69="",0,Sheet1!K69)</f>
        <v>9171517.9600000009</v>
      </c>
      <c r="I67" s="78"/>
    </row>
    <row r="68" spans="2:9" ht="12.75" x14ac:dyDescent="0.2">
      <c r="B68" s="50"/>
      <c r="C68" s="49"/>
      <c r="D68" s="49"/>
      <c r="E68" s="49"/>
      <c r="F68" s="49"/>
      <c r="G68" s="56"/>
      <c r="H68" s="56"/>
      <c r="I68" s="78"/>
    </row>
    <row r="69" spans="2:9" ht="12.75" x14ac:dyDescent="0.2">
      <c r="B69" s="50"/>
      <c r="C69" s="49"/>
      <c r="D69" s="49"/>
      <c r="E69" s="49"/>
      <c r="F69" s="67" t="s">
        <v>242</v>
      </c>
      <c r="G69" s="72">
        <f>SUM(G70:G74)</f>
        <v>34125982489.309998</v>
      </c>
      <c r="H69" s="72">
        <f>SUM(H70:H74)</f>
        <v>24223236122</v>
      </c>
      <c r="I69" s="78"/>
    </row>
    <row r="70" spans="2:9" ht="12.75" x14ac:dyDescent="0.2">
      <c r="B70" s="50"/>
      <c r="C70" s="49"/>
      <c r="D70" s="49"/>
      <c r="E70" s="49"/>
      <c r="F70" s="49" t="s">
        <v>243</v>
      </c>
      <c r="G70" s="56">
        <f>IF(Sheet1!J71="",0,Sheet1!J71)</f>
        <v>4981124443.6800003</v>
      </c>
      <c r="H70" s="56">
        <f>IF(Sheet1!K71="",0,Sheet1!K71)</f>
        <v>3166477308.9200001</v>
      </c>
      <c r="I70" s="78"/>
    </row>
    <row r="71" spans="2:9" ht="12.75" x14ac:dyDescent="0.2">
      <c r="B71" s="50"/>
      <c r="C71" s="49"/>
      <c r="D71" s="49"/>
      <c r="E71" s="49"/>
      <c r="F71" s="49" t="s">
        <v>244</v>
      </c>
      <c r="G71" s="56">
        <f>IF(Sheet1!J72="",0,Sheet1!J72)</f>
        <v>18927630377.639999</v>
      </c>
      <c r="H71" s="56">
        <f>IF(Sheet1!K72="",0,Sheet1!K72)</f>
        <v>15765567599.719999</v>
      </c>
      <c r="I71" s="78"/>
    </row>
    <row r="72" spans="2:9" ht="12.75" x14ac:dyDescent="0.2">
      <c r="B72" s="50"/>
      <c r="C72" s="49"/>
      <c r="D72" s="49"/>
      <c r="E72" s="49"/>
      <c r="F72" s="49" t="s">
        <v>245</v>
      </c>
      <c r="G72" s="56">
        <f>IF(Sheet1!J73="",0,Sheet1!J73)</f>
        <v>31157773752.599998</v>
      </c>
      <c r="H72" s="56">
        <f>IF(Sheet1!K73="",0,Sheet1!K73)</f>
        <v>26367937776.279999</v>
      </c>
      <c r="I72" s="78"/>
    </row>
    <row r="73" spans="2:9" ht="12.75" x14ac:dyDescent="0.2">
      <c r="B73" s="50"/>
      <c r="C73" s="49"/>
      <c r="D73" s="49"/>
      <c r="E73" s="49"/>
      <c r="F73" s="49" t="s">
        <v>246</v>
      </c>
      <c r="G73" s="56">
        <f>IF(Sheet1!J74="",0,Sheet1!J74)</f>
        <v>0</v>
      </c>
      <c r="H73" s="56">
        <f>IF(Sheet1!K74="",0,Sheet1!K74)</f>
        <v>0</v>
      </c>
      <c r="I73" s="78"/>
    </row>
    <row r="74" spans="2:9" ht="12.75" x14ac:dyDescent="0.2">
      <c r="B74" s="50"/>
      <c r="C74" s="49"/>
      <c r="D74" s="49"/>
      <c r="E74" s="49"/>
      <c r="F74" s="49" t="s">
        <v>247</v>
      </c>
      <c r="G74" s="56">
        <f>IF(Sheet1!J75="",0,Sheet1!J75)</f>
        <v>-20940546084.610001</v>
      </c>
      <c r="H74" s="56">
        <f>IF(Sheet1!K75="",0,Sheet1!K75)</f>
        <v>-21076746562.919998</v>
      </c>
      <c r="I74" s="78"/>
    </row>
    <row r="75" spans="2:9" ht="12.75" x14ac:dyDescent="0.2">
      <c r="B75" s="50"/>
      <c r="C75" s="49"/>
      <c r="D75" s="49"/>
      <c r="E75" s="49"/>
      <c r="F75" s="49"/>
      <c r="G75" s="56"/>
      <c r="H75" s="56"/>
      <c r="I75" s="78"/>
    </row>
    <row r="76" spans="2:9" ht="12.75" x14ac:dyDescent="0.2">
      <c r="B76" s="50"/>
      <c r="C76" s="49"/>
      <c r="D76" s="49"/>
      <c r="E76" s="49"/>
      <c r="F76" s="70" t="s">
        <v>248</v>
      </c>
      <c r="G76" s="72">
        <f>SUM(G77:G78)</f>
        <v>0</v>
      </c>
      <c r="H76" s="72">
        <f>SUM(H77:H78)</f>
        <v>0</v>
      </c>
      <c r="I76" s="78"/>
    </row>
    <row r="77" spans="2:9" ht="12.75" x14ac:dyDescent="0.2">
      <c r="B77" s="50"/>
      <c r="C77" s="49"/>
      <c r="D77" s="49"/>
      <c r="E77" s="49"/>
      <c r="F77" s="49" t="s">
        <v>249</v>
      </c>
      <c r="G77" s="56">
        <f>IF(Sheet1!J77="",0,Sheet1!J78)</f>
        <v>0</v>
      </c>
      <c r="H77" s="56">
        <f>IF(Sheet1!K77="",0,Sheet1!K78)</f>
        <v>0</v>
      </c>
      <c r="I77" s="78"/>
    </row>
    <row r="78" spans="2:9" ht="12.75" x14ac:dyDescent="0.2">
      <c r="B78" s="50"/>
      <c r="C78" s="49"/>
      <c r="D78" s="49"/>
      <c r="E78" s="49"/>
      <c r="F78" s="49" t="s">
        <v>250</v>
      </c>
      <c r="G78" s="56">
        <f>IF(Sheet1!J78="",0,Sheet1!J79)</f>
        <v>0</v>
      </c>
      <c r="H78" s="56">
        <f>IF(Sheet1!K78="",0,Sheet1!K79)</f>
        <v>0</v>
      </c>
      <c r="I78" s="78"/>
    </row>
    <row r="79" spans="2:9" ht="12.75" x14ac:dyDescent="0.2">
      <c r="B79" s="50"/>
      <c r="C79" s="49"/>
      <c r="D79" s="49"/>
      <c r="E79" s="49"/>
      <c r="F79" s="49"/>
      <c r="G79" s="56"/>
      <c r="H79" s="49"/>
      <c r="I79" s="78"/>
    </row>
    <row r="80" spans="2:9" ht="12.75" x14ac:dyDescent="0.2">
      <c r="B80" s="50"/>
      <c r="C80" s="49"/>
      <c r="D80" s="49"/>
      <c r="E80" s="49"/>
      <c r="F80" s="67" t="s">
        <v>251</v>
      </c>
      <c r="G80" s="72">
        <f>SUM(G76+G69+G64)</f>
        <v>71928779445.98999</v>
      </c>
      <c r="H80" s="72">
        <f>SUM(H76+H69+H64)</f>
        <v>62026033078.679993</v>
      </c>
      <c r="I80" s="78"/>
    </row>
    <row r="81" spans="2:9" ht="12.75" x14ac:dyDescent="0.2">
      <c r="B81" s="50"/>
      <c r="C81" s="49"/>
      <c r="D81" s="49"/>
      <c r="E81" s="49"/>
      <c r="F81" s="49"/>
      <c r="G81" s="56"/>
      <c r="H81" s="49"/>
      <c r="I81" s="78"/>
    </row>
    <row r="82" spans="2:9" ht="12.75" x14ac:dyDescent="0.2">
      <c r="B82" s="50"/>
      <c r="C82" s="49"/>
      <c r="D82" s="49"/>
      <c r="E82" s="49"/>
      <c r="F82" s="67" t="s">
        <v>252</v>
      </c>
      <c r="G82" s="72">
        <f>G60+G80</f>
        <v>98919076402.899994</v>
      </c>
      <c r="H82" s="72">
        <f>H60+H80</f>
        <v>89544569803.269989</v>
      </c>
      <c r="I82" s="78"/>
    </row>
    <row r="83" spans="2:9" ht="13.5" thickBot="1" x14ac:dyDescent="0.25">
      <c r="B83" s="51"/>
      <c r="C83" s="52"/>
      <c r="D83" s="52"/>
      <c r="E83" s="52"/>
      <c r="F83" s="53"/>
      <c r="G83" s="53"/>
      <c r="H83" s="53"/>
      <c r="I83" s="81"/>
    </row>
  </sheetData>
  <mergeCells count="4">
    <mergeCell ref="B3:H3"/>
    <mergeCell ref="B4:H4"/>
    <mergeCell ref="B5:H5"/>
    <mergeCell ref="B6:I6"/>
  </mergeCells>
  <pageMargins left="0.25" right="0.25" top="0.75" bottom="0.75" header="0.3" footer="0.3"/>
  <pageSetup scale="5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C1:L48"/>
  <sheetViews>
    <sheetView showGridLines="0" workbookViewId="0">
      <selection activeCell="A2" sqref="A2"/>
    </sheetView>
  </sheetViews>
  <sheetFormatPr baseColWidth="10" defaultColWidth="9.33203125" defaultRowHeight="11.25" x14ac:dyDescent="0.2"/>
  <cols>
    <col min="1" max="1" width="3.1640625" customWidth="1"/>
    <col min="2" max="2" width="1.33203125" customWidth="1"/>
    <col min="3" max="3" width="19" hidden="1" customWidth="1"/>
    <col min="4" max="4" width="15.33203125" hidden="1" customWidth="1"/>
    <col min="5" max="5" width="8.83203125" hidden="1" customWidth="1"/>
    <col min="6" max="6" width="8.83203125" customWidth="1"/>
    <col min="7" max="11" width="21.83203125" customWidth="1"/>
  </cols>
  <sheetData>
    <row r="1" spans="3:12" ht="24" customHeight="1" x14ac:dyDescent="0.3">
      <c r="H1" s="3" t="s">
        <v>0</v>
      </c>
    </row>
    <row r="2" spans="3:12" s="7" customFormat="1" ht="33.75" customHeight="1" x14ac:dyDescent="0.2">
      <c r="H2" s="15" t="s">
        <v>9</v>
      </c>
      <c r="I2" s="17" t="s">
        <v>10</v>
      </c>
      <c r="K2" s="15" t="s">
        <v>7</v>
      </c>
      <c r="L2" s="17" t="s">
        <v>267</v>
      </c>
    </row>
    <row r="3" spans="3:12" s="6" customFormat="1" ht="18" customHeight="1" x14ac:dyDescent="0.2"/>
    <row r="5" spans="3:12" ht="12.75" hidden="1" x14ac:dyDescent="0.2">
      <c r="G5" s="9" t="s">
        <v>1</v>
      </c>
      <c r="H5" s="4"/>
      <c r="I5" s="4"/>
      <c r="J5" s="4"/>
      <c r="K5" s="5"/>
    </row>
    <row r="6" spans="3:12" hidden="1" x14ac:dyDescent="0.2">
      <c r="G6" s="34" t="s">
        <v>9</v>
      </c>
      <c r="H6" s="35" t="s">
        <v>10</v>
      </c>
      <c r="I6" s="12"/>
      <c r="J6" s="36" t="s">
        <v>18</v>
      </c>
      <c r="K6" s="37" t="s">
        <v>269</v>
      </c>
    </row>
    <row r="7" spans="3:12" hidden="1" x14ac:dyDescent="0.2">
      <c r="G7" s="32" t="s">
        <v>15</v>
      </c>
      <c r="H7" s="33" t="s">
        <v>266</v>
      </c>
      <c r="I7" s="13"/>
      <c r="J7" s="30" t="s">
        <v>11</v>
      </c>
      <c r="K7" s="31" t="s">
        <v>265</v>
      </c>
    </row>
    <row r="8" spans="3:12" hidden="1" x14ac:dyDescent="0.2">
      <c r="G8" s="32" t="s">
        <v>8</v>
      </c>
      <c r="H8" s="33" t="s">
        <v>260</v>
      </c>
      <c r="I8" s="13"/>
      <c r="J8" s="30" t="s">
        <v>29</v>
      </c>
      <c r="K8" s="31" t="s">
        <v>268</v>
      </c>
    </row>
    <row r="9" spans="3:12" hidden="1" x14ac:dyDescent="0.2">
      <c r="G9" s="32" t="s">
        <v>16</v>
      </c>
      <c r="H9" s="33" t="s">
        <v>17</v>
      </c>
      <c r="I9" s="13"/>
      <c r="J9" s="30" t="s">
        <v>28</v>
      </c>
      <c r="K9" s="31" t="s">
        <v>263</v>
      </c>
    </row>
    <row r="10" spans="3:12" hidden="1" x14ac:dyDescent="0.2">
      <c r="G10" s="32" t="s">
        <v>13</v>
      </c>
      <c r="H10" s="33" t="s">
        <v>14</v>
      </c>
      <c r="I10" s="13"/>
      <c r="J10" s="30" t="s">
        <v>7</v>
      </c>
      <c r="K10" s="31" t="s">
        <v>270</v>
      </c>
    </row>
    <row r="11" spans="3:12" hidden="1" x14ac:dyDescent="0.2">
      <c r="G11" s="28" t="s">
        <v>5</v>
      </c>
      <c r="H11" s="29" t="s">
        <v>6</v>
      </c>
      <c r="I11" s="14"/>
      <c r="J11" s="38" t="s">
        <v>7</v>
      </c>
      <c r="K11" s="39" t="s">
        <v>267</v>
      </c>
    </row>
    <row r="14" spans="3:12" ht="12.75" x14ac:dyDescent="0.2">
      <c r="C14" s="16" t="s">
        <v>4</v>
      </c>
      <c r="D14" s="16"/>
      <c r="F14" t="s">
        <v>3</v>
      </c>
    </row>
    <row r="15" spans="3:12" x14ac:dyDescent="0.2">
      <c r="C15" s="25" t="s">
        <v>19</v>
      </c>
      <c r="D15" s="25" t="s">
        <v>20</v>
      </c>
      <c r="F15" t="s">
        <v>3</v>
      </c>
    </row>
    <row r="16" spans="3:12" x14ac:dyDescent="0.2">
      <c r="C16" s="26" t="s">
        <v>21</v>
      </c>
      <c r="D16" s="26" t="s">
        <v>20</v>
      </c>
      <c r="F16" t="s">
        <v>3</v>
      </c>
    </row>
    <row r="17" spans="3:6" x14ac:dyDescent="0.2">
      <c r="C17" s="26" t="s">
        <v>22</v>
      </c>
      <c r="D17" s="26" t="s">
        <v>20</v>
      </c>
      <c r="F17" t="s">
        <v>3</v>
      </c>
    </row>
    <row r="18" spans="3:6" x14ac:dyDescent="0.2">
      <c r="C18" s="26" t="s">
        <v>261</v>
      </c>
      <c r="D18" s="26" t="s">
        <v>20</v>
      </c>
      <c r="F18" t="s">
        <v>3</v>
      </c>
    </row>
    <row r="19" spans="3:6" x14ac:dyDescent="0.2">
      <c r="C19" s="26" t="s">
        <v>23</v>
      </c>
      <c r="D19" s="26" t="s">
        <v>20</v>
      </c>
      <c r="F19" t="s">
        <v>3</v>
      </c>
    </row>
    <row r="20" spans="3:6" x14ac:dyDescent="0.2">
      <c r="C20" s="26" t="s">
        <v>24</v>
      </c>
      <c r="D20" s="26" t="s">
        <v>20</v>
      </c>
      <c r="F20" t="s">
        <v>3</v>
      </c>
    </row>
    <row r="21" spans="3:6" x14ac:dyDescent="0.2">
      <c r="C21" s="26" t="s">
        <v>25</v>
      </c>
      <c r="D21" s="26" t="s">
        <v>20</v>
      </c>
      <c r="F21" t="s">
        <v>3</v>
      </c>
    </row>
    <row r="22" spans="3:6" x14ac:dyDescent="0.2">
      <c r="C22" s="26" t="s">
        <v>16</v>
      </c>
      <c r="D22" s="26" t="s">
        <v>20</v>
      </c>
      <c r="F22" t="s">
        <v>3</v>
      </c>
    </row>
    <row r="23" spans="3:6" x14ac:dyDescent="0.2">
      <c r="C23" s="26" t="s">
        <v>26</v>
      </c>
      <c r="D23" s="26" t="s">
        <v>20</v>
      </c>
      <c r="F23" t="s">
        <v>3</v>
      </c>
    </row>
    <row r="24" spans="3:6" x14ac:dyDescent="0.2">
      <c r="C24" s="27" t="s">
        <v>27</v>
      </c>
      <c r="D24" s="27" t="s">
        <v>20</v>
      </c>
      <c r="F24" t="s">
        <v>3</v>
      </c>
    </row>
    <row r="25" spans="3:6" x14ac:dyDescent="0.2">
      <c r="F25" t="s">
        <v>3</v>
      </c>
    </row>
    <row r="26" spans="3:6" x14ac:dyDescent="0.2">
      <c r="F26" t="s">
        <v>3</v>
      </c>
    </row>
    <row r="27" spans="3:6" x14ac:dyDescent="0.2">
      <c r="F27" t="s">
        <v>3</v>
      </c>
    </row>
    <row r="28" spans="3:6" x14ac:dyDescent="0.2">
      <c r="F28" t="s">
        <v>3</v>
      </c>
    </row>
    <row r="29" spans="3:6" x14ac:dyDescent="0.2">
      <c r="F29" t="s">
        <v>3</v>
      </c>
    </row>
    <row r="30" spans="3:6" x14ac:dyDescent="0.2">
      <c r="F30" t="s">
        <v>3</v>
      </c>
    </row>
    <row r="31" spans="3:6" x14ac:dyDescent="0.2">
      <c r="F31" t="s">
        <v>3</v>
      </c>
    </row>
    <row r="32" spans="3:6" x14ac:dyDescent="0.2">
      <c r="F32" t="s">
        <v>3</v>
      </c>
    </row>
    <row r="33" spans="6:6" x14ac:dyDescent="0.2">
      <c r="F33" t="s">
        <v>3</v>
      </c>
    </row>
    <row r="34" spans="6:6" x14ac:dyDescent="0.2">
      <c r="F34" t="s">
        <v>3</v>
      </c>
    </row>
    <row r="35" spans="6:6" x14ac:dyDescent="0.2">
      <c r="F35" t="s">
        <v>3</v>
      </c>
    </row>
    <row r="36" spans="6:6" x14ac:dyDescent="0.2">
      <c r="F36" t="s">
        <v>3</v>
      </c>
    </row>
    <row r="37" spans="6:6" x14ac:dyDescent="0.2">
      <c r="F37" t="s">
        <v>3</v>
      </c>
    </row>
    <row r="38" spans="6:6" x14ac:dyDescent="0.2">
      <c r="F38" t="s">
        <v>3</v>
      </c>
    </row>
    <row r="39" spans="6:6" x14ac:dyDescent="0.2">
      <c r="F39" t="s">
        <v>3</v>
      </c>
    </row>
    <row r="40" spans="6:6" x14ac:dyDescent="0.2">
      <c r="F40" t="s">
        <v>3</v>
      </c>
    </row>
    <row r="41" spans="6:6" x14ac:dyDescent="0.2">
      <c r="F41" t="s">
        <v>3</v>
      </c>
    </row>
    <row r="42" spans="6:6" x14ac:dyDescent="0.2">
      <c r="F42" t="s">
        <v>3</v>
      </c>
    </row>
    <row r="43" spans="6:6" x14ac:dyDescent="0.2">
      <c r="F43" t="s">
        <v>3</v>
      </c>
    </row>
    <row r="44" spans="6:6" x14ac:dyDescent="0.2">
      <c r="F44" t="s">
        <v>3</v>
      </c>
    </row>
    <row r="45" spans="6:6" x14ac:dyDescent="0.2">
      <c r="F45" t="s">
        <v>3</v>
      </c>
    </row>
    <row r="46" spans="6:6" x14ac:dyDescent="0.2">
      <c r="F46" t="s">
        <v>3</v>
      </c>
    </row>
    <row r="47" spans="6:6" x14ac:dyDescent="0.2">
      <c r="F47" t="s">
        <v>3</v>
      </c>
    </row>
    <row r="48" spans="6:6" x14ac:dyDescent="0.2">
      <c r="F48" t="s">
        <v>3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C4B2807-E05D-4471-AD64-E0CDF6D3E61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Table</vt:lpstr>
      <vt:lpstr>Sheet1</vt:lpstr>
      <vt:lpstr>Estado Situacion Financiera Det</vt:lpstr>
      <vt:lpstr>Graph</vt:lpstr>
      <vt:lpstr>Sheet1!Área_de_impresión</vt:lpstr>
      <vt:lpstr>Table!Área_de_impresión</vt:lpstr>
      <vt:lpstr>DF_GRID_1</vt:lpstr>
      <vt:lpstr>DF_NAVPANEL_13</vt:lpstr>
      <vt:lpstr>DF_NAVPANEL_18</vt:lpstr>
    </vt:vector>
  </TitlesOfParts>
  <Company>SAP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 Estado de Situación Financiera Detallado - LDF.</dc:title>
  <dc:creator>I027330</dc:creator>
  <cp:lastModifiedBy>Suelem Janeth González Rodríguez</cp:lastModifiedBy>
  <cp:lastPrinted>2025-07-28T17:29:18Z</cp:lastPrinted>
  <dcterms:created xsi:type="dcterms:W3CDTF">2006-05-18T10:01:57Z</dcterms:created>
  <dcterms:modified xsi:type="dcterms:W3CDTF">2025-07-29T18:22:18Z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F1_ESFD_LDF.xlsx</vt:lpwstr>
  </property>
  <property fmtid="{D5CDD505-2E9C-101B-9397-08002B2CF9AE}" pid="3" name="_AdHocReviewCycleID">
    <vt:i4>1722966194</vt:i4>
  </property>
  <property fmtid="{D5CDD505-2E9C-101B-9397-08002B2CF9AE}" pid="4" name="_NewReviewCycle">
    <vt:lpwstr/>
  </property>
  <property fmtid="{D5CDD505-2E9C-101B-9397-08002B2CF9AE}" pid="5" name="_EmailSubject">
    <vt:lpwstr/>
  </property>
  <property fmtid="{D5CDD505-2E9C-101B-9397-08002B2CF9AE}" pid="6" name="_AuthorEmail">
    <vt:lpwstr>heike.guder@sap.com</vt:lpwstr>
  </property>
  <property fmtid="{D5CDD505-2E9C-101B-9397-08002B2CF9AE}" pid="7" name="_AuthorEmailDisplayName">
    <vt:lpwstr>Guder, Heike</vt:lpwstr>
  </property>
  <property fmtid="{D5CDD505-2E9C-101B-9397-08002B2CF9AE}" pid="8" name="_PreviousAdHocReviewCycleID">
    <vt:i4>-1215345072</vt:i4>
  </property>
  <property fmtid="{D5CDD505-2E9C-101B-9397-08002B2CF9AE}" pid="9" name="_ReviewingToolsShownOnce">
    <vt:lpwstr/>
  </property>
  <property fmtid="{D5CDD505-2E9C-101B-9397-08002B2CF9AE}" pid="10" name="BExAnalyzer_Activesheet">
    <vt:lpwstr>Estado Situacion Financiera Det</vt:lpwstr>
  </property>
</Properties>
</file>